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5" firstSheet="4" activeTab="4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A.LAP" sheetId="9" r:id="rId9"/>
    <sheet name="A.1- 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'A.1- LAP'!$A$1:$Q$60</definedName>
    <definedName name="_xlnm.Print_Area" localSheetId="8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4">'Kitöltési'!$A$1:$J$78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  <author>Gyurik L?szl?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  <comment ref="H37" authorId="1">
      <text>
        <r>
          <rPr>
            <sz val="8"/>
            <color indexed="10"/>
            <rFont val="Tahoma"/>
            <family val="2"/>
          </rPr>
          <t>2013. évtől az 1.500.000 Ft éves adóalapot meg nem haladó adózót 50% adókedvezmény illet meg.</t>
        </r>
        <r>
          <rPr>
            <sz val="8"/>
            <rFont val="Tahoma"/>
            <family val="0"/>
          </rPr>
          <t xml:space="preserve"> 
(A cella számol, de feülírható)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8" authorId="0">
      <text>
        <r>
          <rPr>
            <sz val="8"/>
            <color indexed="10"/>
            <rFont val="Tahoma"/>
            <family val="2"/>
          </rPr>
          <t>Normál adózó az N16 cellába a margón kívül írja be az árbevételt,
egyszerűsített adómegállapítást választó töltse ki az A.1 lapot!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<sst xmlns="http://schemas.openxmlformats.org/spreadsheetml/2006/main" count="1614" uniqueCount="941">
  <si>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</si>
  <si>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</si>
  <si>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</si>
  <si>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</si>
  <si>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</si>
  <si>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</si>
  <si>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</si>
  <si>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</si>
  <si>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</si>
  <si>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</si>
  <si>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</si>
  <si>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</si>
  <si>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</si>
  <si>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</si>
  <si>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</si>
  <si>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</si>
  <si>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</si>
  <si>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</si>
  <si>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</si>
  <si>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</si>
  <si>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</si>
  <si>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</si>
  <si>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</si>
  <si>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</si>
  <si>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</si>
  <si>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</si>
  <si>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</si>
  <si>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</si>
  <si>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</si>
  <si>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</si>
  <si>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</si>
  <si>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</si>
  <si>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</si>
  <si>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</si>
  <si>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</si>
  <si>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</si>
  <si>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</si>
  <si>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</si>
  <si>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</si>
  <si>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</si>
  <si>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</si>
  <si>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</si>
  <si>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</si>
  <si>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</si>
  <si>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</si>
  <si>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</si>
  <si>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</si>
  <si>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</si>
  <si>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</si>
  <si>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</si>
  <si>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</si>
  <si>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</si>
  <si>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</si>
  <si>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</si>
  <si>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</si>
  <si>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</si>
  <si>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</si>
  <si>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</si>
  <si>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</si>
  <si>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</si>
  <si>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</si>
  <si>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</si>
  <si>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</si>
  <si>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</si>
  <si>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</si>
  <si>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</si>
  <si>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</si>
  <si>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1</t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</si>
  <si>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</si>
  <si>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</si>
  <si>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</si>
  <si>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</si>
  <si>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</si>
  <si>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</si>
  <si>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</si>
  <si>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</si>
  <si>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</si>
  <si>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</si>
  <si>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</si>
  <si>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</si>
  <si>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</si>
  <si>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</si>
  <si>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</si>
  <si>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</si>
  <si>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</si>
  <si>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</si>
  <si>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</si>
  <si>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</si>
  <si>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</si>
  <si>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</si>
  <si>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</si>
  <si>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</si>
  <si>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</si>
  <si>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</si>
  <si>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</si>
  <si>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</si>
  <si>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</si>
  <si>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</si>
  <si>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</si>
  <si>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</si>
  <si>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</si>
  <si>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</si>
  <si>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</si>
  <si>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</si>
  <si>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</si>
  <si>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</si>
  <si>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</si>
  <si>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</si>
  <si>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</si>
  <si>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</si>
  <si>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</si>
  <si>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</si>
  <si>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</si>
  <si>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</si>
  <si>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</si>
  <si>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</si>
  <si>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</si>
  <si>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</si>
  <si>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</si>
  <si>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</si>
  <si>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</si>
  <si>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</si>
  <si>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</si>
  <si>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</si>
  <si>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</si>
  <si>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</si>
  <si>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</si>
  <si>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</si>
  <si>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</si>
  <si>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</si>
  <si>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</si>
  <si>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</si>
  <si>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</si>
  <si>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</si>
  <si>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</si>
  <si>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</si>
  <si>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</si>
  <si>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</si>
  <si>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</si>
  <si>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</si>
  <si>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</si>
  <si>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</si>
  <si>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</si>
  <si>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</si>
  <si>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</si>
  <si>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</si>
  <si>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</si>
  <si>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</si>
  <si>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</si>
  <si>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</si>
  <si>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</si>
  <si>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</si>
  <si>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</si>
  <si>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</si>
  <si>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</si>
  <si>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</si>
  <si>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</si>
  <si>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</si>
  <si>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</si>
  <si>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</si>
  <si>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</si>
  <si>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</si>
  <si>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</si>
  <si>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</si>
  <si>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</si>
  <si>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</si>
  <si>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</si>
  <si>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2013 tört év napjai:</t>
  </si>
  <si>
    <t>2013-ban kezdő esetén</t>
  </si>
  <si>
    <t>2013. évben kezdődő adóévben a/az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</si>
  <si>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</si>
  <si>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</si>
  <si>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</si>
  <si>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</si>
  <si>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</si>
  <si>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A 2013. adóévre az adóalap egyszerűsített megállapítási módját választom: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</si>
  <si>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</si>
  <si>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</si>
  <si>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</si>
  <si>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</si>
  <si>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</si>
  <si>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</si>
  <si>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</si>
  <si>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</si>
  <si>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</si>
  <si>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</si>
  <si>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</si>
  <si>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</si>
  <si>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</si>
  <si>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</si>
  <si>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</si>
  <si>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</si>
  <si>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</si>
  <si>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t>Irja be ide a 2014.03.15-re előírt összeget!</t>
  </si>
  <si>
    <r>
      <t>Az 1. sorból a Htv. 39. § (7) bekezdése szerinti közfinanszírozásban részesülő gyógyszerek értékesítéséhez kapcsolódó elábé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</si>
  <si>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</si>
  <si>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</si>
  <si>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</si>
  <si>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Szabadszállás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</si>
  <si>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</si>
  <si>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</si>
  <si>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</si>
  <si>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</si>
  <si>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</si>
  <si>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</si>
  <si>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</si>
  <si>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</si>
  <si>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</si>
  <si>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</si>
  <si>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</si>
  <si>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</si>
  <si>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</si>
  <si>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</si>
  <si>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</si>
  <si>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</si>
  <si>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</si>
  <si>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</si>
  <si>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</si>
  <si>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</si>
  <si>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</si>
  <si>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</si>
  <si>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</si>
  <si>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</si>
  <si>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</si>
  <si>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</si>
  <si>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</si>
  <si>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</si>
  <si>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</si>
  <si>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</si>
  <si>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A Htv. 39/E §-a szerinti mentes adóalany bevallása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</si>
  <si>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</si>
  <si>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</si>
  <si>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</si>
  <si>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</si>
  <si>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</si>
  <si>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</si>
  <si>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</si>
  <si>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</si>
  <si>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</si>
  <si>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</si>
  <si>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</si>
  <si>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</si>
  <si>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</si>
  <si>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</si>
  <si>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</si>
  <si>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</si>
  <si>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</si>
  <si>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</si>
  <si>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</si>
  <si>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</si>
  <si>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</si>
  <si>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</si>
  <si>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</si>
  <si>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</si>
  <si>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</si>
  <si>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</si>
  <si>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</si>
  <si>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</si>
  <si>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</si>
  <si>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</si>
  <si>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</si>
  <si>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</si>
  <si>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</si>
  <si>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</si>
  <si>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</si>
  <si>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</si>
  <si>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</si>
  <si>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</si>
  <si>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</si>
  <si>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</si>
  <si>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</si>
  <si>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</si>
  <si>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</si>
  <si>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</si>
  <si>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</si>
  <si>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</si>
  <si>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</si>
  <si>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</si>
  <si>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</si>
  <si>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</si>
  <si>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</si>
  <si>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</si>
  <si>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</si>
  <si>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</si>
  <si>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</si>
  <si>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</si>
  <si>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</si>
  <si>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</si>
  <si>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</si>
  <si>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</si>
  <si>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</si>
  <si>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</si>
  <si>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</si>
  <si>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</si>
  <si>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</si>
  <si>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</si>
  <si>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Normál adozó esetén az árbevételt írja ide, ez bekerül a 2 mezőbe</t>
  </si>
  <si>
    <t>Ha véletlen kitörölte volna a J18 cella képletét.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</si>
  <si>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</si>
  <si>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</si>
  <si>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</si>
  <si>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</si>
  <si>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</si>
  <si>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</si>
  <si>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</si>
  <si>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</si>
  <si>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</si>
  <si>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</si>
  <si>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</si>
  <si>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</si>
  <si>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</si>
  <si>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</si>
  <si>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</si>
  <si>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</si>
  <si>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</si>
  <si>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</si>
  <si>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</si>
  <si>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</si>
  <si>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</si>
  <si>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</si>
  <si>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</si>
  <si>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</si>
  <si>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</si>
  <si>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</si>
  <si>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</si>
  <si>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</si>
  <si>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</si>
  <si>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</si>
  <si>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</si>
  <si>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</si>
  <si>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</si>
  <si>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</si>
  <si>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</si>
  <si>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</si>
  <si>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</si>
  <si>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</si>
  <si>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</si>
  <si>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</si>
  <si>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</si>
  <si>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</si>
  <si>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</si>
  <si>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</si>
  <si>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</si>
  <si>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</si>
  <si>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</si>
  <si>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</si>
  <si>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</si>
  <si>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</si>
  <si>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</si>
  <si>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</si>
  <si>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</si>
  <si>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 xml:space="preserve">2., Adókedvezmény: </t>
  </si>
  <si>
    <t xml:space="preserve">    </t>
  </si>
  <si>
    <t xml:space="preserve">  4., Az adó megfizetése:</t>
  </si>
  <si>
    <t xml:space="preserve">  </t>
  </si>
  <si>
    <t>Szabadszállás Polgármesteri Hivatal</t>
  </si>
  <si>
    <r>
      <t xml:space="preserve">                   </t>
    </r>
    <r>
      <rPr>
        <sz val="10"/>
        <color indexed="12"/>
        <rFont val="Arial"/>
        <family val="2"/>
      </rPr>
      <t>Pénzügyi Iroda Adócsoportja</t>
    </r>
  </si>
  <si>
    <r>
      <t xml:space="preserve">                   </t>
    </r>
    <r>
      <rPr>
        <sz val="10"/>
        <color indexed="12"/>
        <rFont val="Arial"/>
        <family val="2"/>
      </rPr>
      <t>Tel.: 76/558-006.</t>
    </r>
  </si>
  <si>
    <t>3., A bevallás benyújtásának határideje: 2014. május 31.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</si>
  <si>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</si>
  <si>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</si>
  <si>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</si>
  <si>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</si>
  <si>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</si>
  <si>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</si>
  <si>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</si>
  <si>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</si>
  <si>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</si>
  <si>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</si>
  <si>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</si>
  <si>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</si>
  <si>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</si>
  <si>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</si>
  <si>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</si>
  <si>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</si>
  <si>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</si>
  <si>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</si>
  <si>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</si>
  <si>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</si>
  <si>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</si>
  <si>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</si>
  <si>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</si>
  <si>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</si>
  <si>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</si>
  <si>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</si>
  <si>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</si>
  <si>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</si>
  <si>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</si>
  <si>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</si>
  <si>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</si>
  <si>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</si>
  <si>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</si>
  <si>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</si>
  <si>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</si>
  <si>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</si>
  <si>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</si>
  <si>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</si>
  <si>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</si>
  <si>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</si>
  <si>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</si>
  <si>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</si>
  <si>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</si>
  <si>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</si>
  <si>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</si>
  <si>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</si>
  <si>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</si>
  <si>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</si>
  <si>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</si>
  <si>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</si>
  <si>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</si>
  <si>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</si>
  <si>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</si>
  <si>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</si>
  <si>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</si>
  <si>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</si>
  <si>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</si>
  <si>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</si>
  <si>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</si>
  <si>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</si>
  <si>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</si>
  <si>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</si>
  <si>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</si>
  <si>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</si>
  <si>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</si>
  <si>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</si>
  <si>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</si>
  <si>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</si>
  <si>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</si>
  <si>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</si>
  <si>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</si>
  <si>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</si>
  <si>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</si>
  <si>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</si>
  <si>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</si>
  <si>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</si>
  <si>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</si>
  <si>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</si>
  <si>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</si>
  <si>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</si>
  <si>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</si>
  <si>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</si>
  <si>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</si>
  <si>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</si>
  <si>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</si>
  <si>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</si>
  <si>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</si>
  <si>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</si>
  <si>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</si>
  <si>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</si>
  <si>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</si>
  <si>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</si>
  <si>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</si>
  <si>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</si>
  <si>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</si>
  <si>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</si>
  <si>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</si>
  <si>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</si>
  <si>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</si>
  <si>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</si>
  <si>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</si>
  <si>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</si>
  <si>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</si>
  <si>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</si>
  <si>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</si>
  <si>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</si>
  <si>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</si>
  <si>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(VII pont 19. sorában szereplő adóösszeg csökkentve a 2012. március 16.-án fizetendő előleggel)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</si>
  <si>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</si>
  <si>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</si>
  <si>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</si>
  <si>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</si>
  <si>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</si>
  <si>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</si>
  <si>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</si>
  <si>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</si>
  <si>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</si>
  <si>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</si>
  <si>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</si>
  <si>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</si>
  <si>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</si>
  <si>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</si>
  <si>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</si>
  <si>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</si>
  <si>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</si>
  <si>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</si>
  <si>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</si>
  <si>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</si>
  <si>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</si>
  <si>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</si>
  <si>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</si>
  <si>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</si>
  <si>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</si>
  <si>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</si>
  <si>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</si>
  <si>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</si>
  <si>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</si>
  <si>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</si>
  <si>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</si>
  <si>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</si>
  <si>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</si>
  <si>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</si>
  <si>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</si>
  <si>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</si>
  <si>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</si>
  <si>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</si>
  <si>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</si>
  <si>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</si>
  <si>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</si>
  <si>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</si>
  <si>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</si>
  <si>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</si>
  <si>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</si>
  <si>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</si>
  <si>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</si>
  <si>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</si>
  <si>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</si>
  <si>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</si>
  <si>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</si>
  <si>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</si>
  <si>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</si>
  <si>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</si>
  <si>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</si>
  <si>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</si>
  <si>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</si>
  <si>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</si>
  <si>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</si>
  <si>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 xml:space="preserve">Figyelje a hibaüzeneteket, melyek a kitöltés során hasznos segítséget nyújtanak. </t>
  </si>
  <si>
    <t>1., A helyi iparűzési adó mértéke 2013. évben az adóalap 1,7 %-a.</t>
  </si>
  <si>
    <t xml:space="preserve">        az 1 500 000 Ft-ot.</t>
  </si>
  <si>
    <t xml:space="preserve">      2013. adóévtől 50% adókedvezmény illeti meg az adózót , ha a vállalkozói szintű adóalapja nem haladja meg  </t>
  </si>
  <si>
    <t xml:space="preserve">       A 2013. évi adókülönbözet fizetési kötelezettségét 2014. május 31. napjáig kell teljesíteni Szabadszállás</t>
  </si>
  <si>
    <r>
      <t xml:space="preserve">       Város Önkormányzatának </t>
    </r>
    <r>
      <rPr>
        <b/>
        <sz val="10"/>
        <rFont val="Arial"/>
        <family val="2"/>
      </rPr>
      <t xml:space="preserve">11732356-15338040-03540000 </t>
    </r>
    <r>
      <rPr>
        <sz val="10"/>
        <rFont val="Arial"/>
        <family val="2"/>
      </rPr>
      <t>számú helyi iparűzési adó bevételi számlájára.</t>
    </r>
  </si>
  <si>
    <t xml:space="preserve">       A pénzforgalmi számlanyitásra kötelezett adózó a fizetési kötelezettségét belföldi pénzforgalmi  számlájáról </t>
  </si>
  <si>
    <t xml:space="preserve">       történő átutalással köteles teljesíteni, a pénzforgalmi számlanyitásra nem kötelezett adózó a fizetési</t>
  </si>
  <si>
    <t xml:space="preserve">       kötelezettségét belföldi fizetési számlájáról történő átutalással, vagy készpénz-átutalási megbízással</t>
  </si>
  <si>
    <t xml:space="preserve">       teljesítheti.</t>
  </si>
  <si>
    <t xml:space="preserve">  5., A Szabadszállási Polgármesteri Hivatal Pénzügyi Iroda Adóügyi Részlegének ügyfélfogadási ideje:</t>
  </si>
  <si>
    <t>Hétfő:        8.00 - 12.00  óráig   13.00 - 15.30 óráig</t>
  </si>
  <si>
    <t>Szerda:     8.00 - 12.00  óráig   13.00 - 15.30 óráig</t>
  </si>
  <si>
    <t>Csütörtök:  8.00 - 12.00 óráig</t>
  </si>
  <si>
    <t>Szabadszállási Polgármesteri Hivatal közleményei: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</si>
  <si>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</si>
  <si>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</si>
  <si>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</si>
  <si>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</si>
  <si>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</si>
  <si>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</si>
  <si>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</si>
  <si>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</si>
  <si>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</si>
  <si>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</si>
  <si>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</si>
  <si>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</si>
  <si>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</si>
  <si>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</si>
  <si>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</si>
  <si>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</si>
  <si>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</si>
  <si>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</si>
  <si>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</si>
  <si>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</si>
  <si>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</si>
  <si>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</si>
  <si>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</si>
  <si>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</si>
  <si>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</si>
  <si>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</si>
  <si>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</si>
  <si>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</si>
  <si>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</si>
  <si>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</si>
  <si>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</si>
  <si>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</si>
  <si>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</si>
  <si>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</si>
  <si>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</si>
  <si>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</si>
  <si>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</si>
  <si>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</si>
  <si>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</si>
  <si>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</si>
  <si>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</si>
  <si>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</si>
  <si>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</si>
  <si>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</si>
  <si>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</si>
  <si>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</si>
  <si>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</si>
  <si>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</si>
  <si>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</si>
  <si>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</si>
  <si>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</si>
  <si>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</si>
  <si>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</si>
  <si>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</si>
  <si>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</si>
  <si>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</si>
  <si>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</si>
  <si>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</si>
  <si>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</si>
  <si>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</si>
  <si>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</si>
  <si>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</si>
  <si>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</si>
  <si>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</si>
  <si>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</si>
  <si>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</si>
  <si>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</si>
  <si>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</si>
  <si>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</si>
  <si>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</si>
  <si>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</si>
  <si>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</si>
  <si>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</si>
  <si>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</si>
  <si>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</si>
  <si>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</si>
  <si>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</si>
  <si>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</si>
  <si>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</si>
  <si>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</si>
  <si>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</si>
  <si>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</si>
  <si>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</si>
  <si>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</si>
  <si>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</si>
  <si>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</si>
  <si>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</si>
  <si>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>(VII. pont 19. sorában szereplő adóösszeg fele)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</si>
  <si>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</si>
  <si>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</si>
  <si>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</si>
  <si>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</si>
  <si>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</si>
  <si>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</si>
  <si>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</si>
  <si>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</si>
  <si>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</si>
  <si>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</si>
  <si>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</si>
  <si>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</si>
  <si>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</si>
  <si>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</si>
  <si>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</si>
  <si>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</si>
  <si>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</si>
  <si>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</si>
  <si>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</si>
  <si>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</si>
  <si>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</si>
  <si>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</si>
  <si>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</si>
  <si>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</si>
  <si>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</si>
  <si>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</si>
  <si>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</si>
  <si>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</si>
  <si>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</si>
  <si>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</si>
  <si>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</si>
  <si>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</si>
  <si>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</si>
  <si>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</si>
  <si>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</si>
  <si>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</si>
  <si>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</si>
  <si>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</si>
  <si>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</si>
  <si>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</si>
  <si>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</si>
  <si>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</si>
  <si>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</si>
  <si>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</si>
  <si>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</si>
  <si>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</si>
  <si>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</si>
  <si>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</si>
  <si>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</si>
  <si>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</si>
  <si>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</si>
  <si>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</si>
  <si>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</si>
  <si>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</si>
  <si>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</si>
  <si>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</si>
  <si>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Adóelőleg-számításnál figyelembe veendő vállalkozási szintű adóalap                              [Főlap VII/1.sor-Főlap VII/4.sor-Főlap VII/5. sor –Főlap VII/6. sor-4. sor]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</si>
  <si>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</si>
  <si>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</si>
  <si>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</si>
  <si>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</si>
  <si>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</si>
  <si>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A 3. sorból a Htv. 39. § (7) bekezdése szerinti közfinanszírozásban részesülő gyógyszerek értékesítéséhez kapcsolódó elábé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</si>
  <si>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</si>
  <si>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</si>
  <si>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</si>
  <si>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</si>
  <si>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</si>
  <si>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</si>
  <si>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</si>
  <si>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</si>
  <si>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</si>
  <si>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</si>
  <si>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</si>
  <si>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</si>
  <si>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</si>
  <si>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</si>
  <si>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</si>
  <si>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</si>
  <si>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</si>
  <si>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</si>
  <si>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</si>
  <si>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</si>
  <si>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</si>
  <si>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</si>
  <si>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</si>
  <si>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</si>
  <si>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</si>
  <si>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</si>
  <si>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</si>
  <si>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</si>
  <si>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</si>
  <si>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</si>
  <si>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</si>
  <si>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</si>
  <si>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</si>
  <si>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</si>
  <si>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</si>
  <si>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</si>
  <si>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</si>
  <si>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</si>
  <si>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</si>
  <si>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</si>
  <si>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</si>
  <si>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</si>
  <si>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</si>
  <si>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</si>
  <si>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</si>
  <si>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</si>
  <si>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</si>
  <si>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</si>
  <si>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Kisvállalati adó alanyaként történő adümagállapítás:</t>
  </si>
  <si>
    <t>Kisvállalati adó alapja:</t>
  </si>
  <si>
    <t>KIVA alapjának 20 %-kal növelt összege: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</si>
  <si>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</si>
  <si>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</si>
  <si>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</si>
  <si>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</si>
  <si>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</si>
  <si>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</si>
  <si>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</si>
  <si>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</si>
  <si>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</si>
  <si>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</si>
  <si>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</si>
  <si>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</si>
  <si>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</si>
  <si>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</si>
  <si>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</si>
  <si>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</si>
  <si>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</si>
  <si>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</si>
  <si>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</si>
  <si>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</si>
  <si>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</si>
  <si>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</si>
  <si>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</si>
  <si>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</si>
  <si>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</si>
  <si>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</si>
  <si>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</si>
  <si>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</si>
  <si>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</si>
  <si>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</si>
  <si>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</si>
  <si>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</si>
  <si>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</si>
  <si>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</si>
  <si>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</si>
  <si>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</si>
  <si>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</si>
  <si>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</si>
  <si>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</si>
  <si>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</si>
  <si>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</si>
  <si>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</si>
  <si>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</si>
  <si>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</si>
  <si>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</si>
  <si>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</si>
  <si>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</si>
  <si>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</si>
  <si>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</si>
  <si>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</si>
  <si>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</si>
  <si>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</si>
  <si>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</si>
  <si>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</si>
  <si>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</si>
  <si>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</si>
  <si>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</si>
  <si>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II. A Htv. 39. § (6) bekezdésének hatálya alá nem tartozó vállalkozás esetén                                 (Ft)</t>
  </si>
  <si>
    <t>III. A Htv. 39. § (6) bekezdésének hatálya alá tartozó kapcsolt vállalkozás esetén                      ( Ft)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</si>
  <si>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</si>
  <si>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</si>
  <si>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</si>
  <si>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</si>
  <si>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</si>
  <si>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</si>
  <si>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</si>
  <si>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</si>
  <si>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</si>
  <si>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</si>
  <si>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</si>
  <si>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</si>
  <si>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</si>
  <si>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</si>
  <si>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</si>
  <si>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</si>
  <si>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</si>
  <si>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</si>
  <si>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</si>
  <si>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</si>
  <si>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</si>
  <si>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</si>
  <si>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</si>
  <si>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</si>
  <si>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</si>
  <si>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</si>
  <si>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</si>
  <si>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</si>
  <si>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</si>
  <si>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</si>
  <si>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</si>
  <si>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</si>
  <si>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</si>
  <si>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</si>
  <si>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</si>
  <si>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</si>
  <si>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</si>
  <si>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</si>
  <si>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</si>
  <si>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</si>
  <si>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</si>
  <si>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</si>
  <si>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</si>
  <si>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</si>
  <si>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</si>
  <si>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</si>
  <si>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</si>
  <si>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</si>
  <si>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</si>
  <si>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</si>
  <si>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</si>
  <si>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</si>
  <si>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</si>
  <si>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</si>
  <si>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</si>
  <si>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</si>
  <si>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</si>
  <si>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</si>
  <si>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</si>
  <si>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</si>
  <si>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</si>
  <si>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</si>
  <si>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</si>
  <si>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</si>
  <si>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</si>
  <si>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</si>
  <si>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</si>
  <si>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</si>
  <si>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</si>
  <si>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</si>
  <si>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</si>
  <si>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</si>
  <si>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</si>
  <si>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</si>
  <si>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</si>
  <si>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</si>
  <si>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</si>
  <si>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</si>
  <si>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</si>
  <si>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</si>
  <si>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</si>
  <si>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</si>
  <si>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</si>
  <si>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</si>
  <si>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</si>
  <si>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</si>
  <si>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</si>
  <si>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</si>
  <si>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</si>
  <si>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</si>
  <si>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</si>
  <si>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</si>
  <si>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</si>
  <si>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</si>
  <si>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</si>
  <si>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</si>
  <si>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</si>
  <si>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</si>
  <si>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</si>
  <si>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</si>
  <si>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</si>
  <si>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</si>
  <si>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</si>
  <si>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</si>
  <si>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</si>
  <si>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</si>
  <si>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</si>
  <si>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</si>
  <si>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</si>
  <si>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</si>
  <si>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</si>
  <si>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</si>
  <si>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</si>
  <si>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</si>
  <si>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</si>
  <si>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</si>
  <si>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</si>
  <si>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</si>
  <si>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http://www.iparuzes.hu</t>
  </si>
  <si>
    <t>Ip bevall megosztás számítás 2-120 telephely</t>
  </si>
  <si>
    <t>ver:2014/1 onk</t>
  </si>
  <si>
    <r>
      <t>Min. követelmény: MS excel 95,</t>
    </r>
    <r>
      <rPr>
        <sz val="10"/>
        <color indexed="10"/>
        <rFont val="Arial"/>
        <family val="2"/>
      </rPr>
      <t xml:space="preserve"> (Open Office alatt korlátozott működés előfordulhat)</t>
    </r>
  </si>
  <si>
    <t>tevékenység utáni adókötelezettségről</t>
  </si>
  <si>
    <t>A személyi jövedelemadóról szóló törvény szerinti átalányadózó magánszemélyek</t>
  </si>
  <si>
    <t>A vállalkozó által elért bevétel összege:</t>
  </si>
  <si>
    <t xml:space="preserve">( 1995 .évi CXVII. törvény 51.§-a , a 4. és 10. számú melléklete szerint)  </t>
  </si>
  <si>
    <t>Levonható költséghányad összege:</t>
  </si>
  <si>
    <t xml:space="preserve">( 1995 .évi CXVII. törvény 54.§-a alapján)  </t>
  </si>
  <si>
    <t>A személyi jövedelemadóról szóló törvény szerinti átalányadó alapja ( 1. Sor - 2. Sor)</t>
  </si>
  <si>
    <t>A személyi jövedelemadóról szóló törvény szerinti átalányadó alapjának 20%-a ( 3.sor *0,2)</t>
  </si>
  <si>
    <t>Átalányadózó iparűzési adó alapja:</t>
  </si>
  <si>
    <t>Egyéb adózók ( nem átalányadózó ) iparűzési adójának egyszerűsített meghatározási módja:</t>
  </si>
  <si>
    <t>Helyi adóról szóló 1990. C. törvény szerinti nettó árbevétel:</t>
  </si>
  <si>
    <t>Nettó árbevétel 80%-a: ( 1 sor x 0,8 )</t>
  </si>
  <si>
    <t>Egyszerűsített vállalkozói adó ( EVA) hatálya alá tartozók Iparűzési adójának egyszerűsített meghatározási módja:</t>
  </si>
  <si>
    <t>Egyszerűsített vállalkozói adó alapja:</t>
  </si>
  <si>
    <t>Iparűzési adóalap, az egyszerűsített vállalkozói adó alapjának 50%-a:</t>
  </si>
  <si>
    <t xml:space="preserve"> az adózó vagy képviselője (meghatalmazottja) cégszerű aláírása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</si>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</sst>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  <numFmt numFmtId="182" formatCode="0.0000"/>
    <numFmt numFmtId="183" formatCode="#,##0\ _F_t"/>
    <numFmt numFmtId="184" formatCode="[$-40E]yyyy\.\ mmmm\ d\."/>
    <numFmt numFmtId="185" formatCode="0000\ 0000\ 0000\ 0000"/>
  </numFmts>
  <fonts count="1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b/>
      <sz val="10"/>
      <color indexed="9"/>
      <name val="Times New Roman CE"/>
      <family val="1"/>
    </font>
    <font>
      <sz val="9"/>
      <color indexed="10"/>
      <name val="Times New Roman"/>
      <family val="1"/>
    </font>
    <font>
      <sz val="11"/>
      <color indexed="41"/>
      <name val="Times New Roman CE"/>
      <family val="1"/>
    </font>
    <font>
      <b/>
      <sz val="11"/>
      <color indexed="53"/>
      <name val="Times New Roman CE"/>
      <family val="0"/>
    </font>
    <font>
      <sz val="11"/>
      <color indexed="53"/>
      <name val="Times New Roman CE"/>
      <family val="1"/>
    </font>
    <font>
      <sz val="12"/>
      <color indexed="12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29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 horizontal="center"/>
      <protection hidden="1"/>
    </xf>
    <xf numFmtId="0" fontId="49" fillId="17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17" borderId="10" xfId="0" applyFont="1" applyFill="1" applyBorder="1" applyAlignment="1" applyProtection="1">
      <alignment/>
      <protection hidden="1"/>
    </xf>
    <xf numFmtId="0" fontId="49" fillId="17" borderId="11" xfId="0" applyFont="1" applyFill="1" applyBorder="1" applyAlignment="1" applyProtection="1">
      <alignment/>
      <protection hidden="1"/>
    </xf>
    <xf numFmtId="0" fontId="49" fillId="17" borderId="12" xfId="0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17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0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0" fillId="22" borderId="22" xfId="40" applyNumberFormat="1" applyFont="1" applyFill="1" applyBorder="1" applyAlignment="1" applyProtection="1">
      <alignment horizontal="center" vertical="center"/>
      <protection hidden="1"/>
    </xf>
    <xf numFmtId="173" fontId="90" fillId="22" borderId="23" xfId="40" applyNumberFormat="1" applyFont="1" applyFill="1" applyBorder="1" applyAlignment="1" applyProtection="1">
      <alignment horizontal="center" vertical="center"/>
      <protection hidden="1"/>
    </xf>
    <xf numFmtId="173" fontId="90" fillId="22" borderId="24" xfId="40" applyNumberFormat="1" applyFont="1" applyFill="1" applyBorder="1" applyAlignment="1" applyProtection="1">
      <alignment horizontal="center" vertical="center"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0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3" fontId="45" fillId="0" borderId="0" xfId="4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3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3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17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3" fontId="51" fillId="0" borderId="0" xfId="4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17" borderId="20" xfId="0" applyNumberFormat="1" applyFont="1" applyFill="1" applyBorder="1" applyAlignment="1" applyProtection="1">
      <alignment shrinkToFit="1"/>
      <protection hidden="1"/>
    </xf>
    <xf numFmtId="49" fontId="51" fillId="17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17" borderId="19" xfId="0" applyNumberFormat="1" applyFont="1" applyFill="1" applyBorder="1" applyAlignment="1" applyProtection="1">
      <alignment horizontal="left"/>
      <protection hidden="1"/>
    </xf>
    <xf numFmtId="0" fontId="50" fillId="17" borderId="0" xfId="0" applyFont="1" applyFill="1" applyBorder="1" applyAlignment="1" applyProtection="1">
      <alignment shrinkToFit="1"/>
      <protection hidden="1"/>
    </xf>
    <xf numFmtId="0" fontId="50" fillId="17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4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4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9" applyNumberFormat="1" applyFont="1" applyFill="1" applyBorder="1" applyAlignment="1" applyProtection="1">
      <alignment/>
      <protection hidden="1"/>
    </xf>
    <xf numFmtId="1" fontId="51" fillId="17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17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4" fontId="51" fillId="17" borderId="26" xfId="0" applyNumberFormat="1" applyFont="1" applyFill="1" applyBorder="1" applyAlignment="1" applyProtection="1">
      <alignment vertical="center" shrinkToFit="1"/>
      <protection locked="0"/>
    </xf>
    <xf numFmtId="174" fontId="51" fillId="17" borderId="19" xfId="0" applyNumberFormat="1" applyFont="1" applyFill="1" applyBorder="1" applyAlignment="1" applyProtection="1">
      <alignment vertical="center" shrinkToFit="1"/>
      <protection locked="0"/>
    </xf>
    <xf numFmtId="174" fontId="51" fillId="17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17" borderId="10" xfId="0" applyNumberFormat="1" applyFont="1" applyFill="1" applyBorder="1" applyAlignment="1" applyProtection="1">
      <alignment horizontal="center"/>
      <protection hidden="1"/>
    </xf>
    <xf numFmtId="49" fontId="51" fillId="17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3" fontId="73" fillId="0" borderId="13" xfId="40" applyNumberFormat="1" applyFont="1" applyFill="1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 vertical="center" wrapText="1"/>
      <protection locked="0"/>
    </xf>
    <xf numFmtId="0" fontId="50" fillId="17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17" borderId="1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/>
      <protection hidden="1"/>
    </xf>
    <xf numFmtId="0" fontId="50" fillId="17" borderId="12" xfId="0" applyFont="1" applyFill="1" applyBorder="1" applyAlignment="1" applyProtection="1">
      <alignment/>
      <protection locked="0"/>
    </xf>
    <xf numFmtId="0" fontId="50" fillId="17" borderId="10" xfId="0" applyFont="1" applyFill="1" applyBorder="1" applyAlignment="1" applyProtection="1">
      <alignment/>
      <protection locked="0"/>
    </xf>
    <xf numFmtId="0" fontId="50" fillId="17" borderId="11" xfId="0" applyFont="1" applyFill="1" applyBorder="1" applyAlignment="1" applyProtection="1">
      <alignment/>
      <protection locked="0"/>
    </xf>
    <xf numFmtId="0" fontId="50" fillId="17" borderId="0" xfId="0" applyFont="1" applyFill="1" applyBorder="1" applyAlignment="1" applyProtection="1">
      <alignment/>
      <protection locked="0"/>
    </xf>
    <xf numFmtId="174" fontId="51" fillId="17" borderId="18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Alignment="1">
      <alignment/>
    </xf>
    <xf numFmtId="0" fontId="115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4" fontId="87" fillId="0" borderId="28" xfId="0" applyNumberFormat="1" applyFont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Border="1" applyAlignment="1" applyProtection="1">
      <alignment horizontal="right" vertical="center" shrinkToFit="1"/>
      <protection hidden="1"/>
    </xf>
    <xf numFmtId="174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4" fontId="51" fillId="0" borderId="28" xfId="0" applyNumberFormat="1" applyFont="1" applyBorder="1" applyAlignment="1" applyProtection="1">
      <alignment vertical="center" shrinkToFit="1"/>
      <protection hidden="1"/>
    </xf>
    <xf numFmtId="174" fontId="51" fillId="17" borderId="29" xfId="0" applyNumberFormat="1" applyFont="1" applyFill="1" applyBorder="1" applyAlignment="1" applyProtection="1">
      <alignment vertical="center" shrinkToFit="1"/>
      <protection locked="0"/>
    </xf>
    <xf numFmtId="174" fontId="51" fillId="17" borderId="28" xfId="0" applyNumberFormat="1" applyFont="1" applyFill="1" applyBorder="1" applyAlignment="1" applyProtection="1">
      <alignment vertical="center" shrinkToFit="1"/>
      <protection locked="0"/>
    </xf>
    <xf numFmtId="174" fontId="51" fillId="17" borderId="32" xfId="0" applyNumberFormat="1" applyFont="1" applyFill="1" applyBorder="1" applyAlignment="1" applyProtection="1">
      <alignment vertical="center" shrinkToFit="1"/>
      <protection locked="0"/>
    </xf>
    <xf numFmtId="174" fontId="51" fillId="17" borderId="33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Border="1" applyAlignment="1" applyProtection="1">
      <alignment vertical="center"/>
      <protection hidden="1"/>
    </xf>
    <xf numFmtId="174" fontId="51" fillId="17" borderId="29" xfId="0" applyNumberFormat="1" applyFont="1" applyFill="1" applyBorder="1" applyAlignment="1" applyProtection="1">
      <alignment vertical="center"/>
      <protection locked="0"/>
    </xf>
    <xf numFmtId="174" fontId="51" fillId="17" borderId="28" xfId="0" applyNumberFormat="1" applyFont="1" applyFill="1" applyBorder="1" applyAlignment="1" applyProtection="1">
      <alignment vertical="center"/>
      <protection locked="0"/>
    </xf>
    <xf numFmtId="174" fontId="51" fillId="17" borderId="32" xfId="0" applyNumberFormat="1" applyFont="1" applyFill="1" applyBorder="1" applyAlignment="1" applyProtection="1">
      <alignment vertical="center"/>
      <protection locked="0"/>
    </xf>
    <xf numFmtId="174" fontId="51" fillId="17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17" borderId="10" xfId="0" applyNumberFormat="1" applyFont="1" applyFill="1" applyBorder="1" applyAlignment="1" applyProtection="1">
      <alignment horizontal="left"/>
      <protection hidden="1"/>
    </xf>
    <xf numFmtId="49" fontId="125" fillId="17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176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164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0" fontId="31" fillId="25" borderId="0" xfId="43" applyNumberFormat="1" applyFont="1" applyFill="1" applyBorder="1" applyAlignment="1" applyProtection="1">
      <alignment/>
      <protection hidden="1"/>
    </xf>
    <xf numFmtId="0" fontId="24" fillId="25" borderId="0" xfId="43" applyNumberFormat="1" applyFont="1" applyFill="1" applyBorder="1" applyAlignment="1" applyProtection="1">
      <alignment/>
      <protection hidden="1"/>
    </xf>
    <xf numFmtId="0" fontId="32" fillId="25" borderId="0" xfId="0" applyFont="1" applyFill="1" applyAlignment="1" applyProtection="1">
      <alignment/>
      <protection hidden="1"/>
    </xf>
    <xf numFmtId="0" fontId="33" fillId="25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6" borderId="0" xfId="0" applyFont="1" applyFill="1" applyBorder="1" applyAlignment="1" applyProtection="1">
      <alignment/>
      <protection hidden="1"/>
    </xf>
    <xf numFmtId="49" fontId="50" fillId="17" borderId="10" xfId="0" applyNumberFormat="1" applyFont="1" applyFill="1" applyBorder="1" applyAlignment="1" applyProtection="1">
      <alignment horizontal="left"/>
      <protection hidden="1"/>
    </xf>
    <xf numFmtId="49" fontId="50" fillId="17" borderId="19" xfId="0" applyNumberFormat="1" applyFont="1" applyFill="1" applyBorder="1" applyAlignment="1" applyProtection="1">
      <alignment horizontal="left"/>
      <protection hidden="1"/>
    </xf>
    <xf numFmtId="49" fontId="124" fillId="17" borderId="10" xfId="0" applyNumberFormat="1" applyFont="1" applyFill="1" applyBorder="1" applyAlignment="1" applyProtection="1">
      <alignment horizontal="left"/>
      <protection hidden="1"/>
    </xf>
    <xf numFmtId="49" fontId="124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7" borderId="14" xfId="0" applyFont="1" applyFill="1" applyBorder="1" applyAlignment="1" applyProtection="1">
      <alignment horizontal="center" vertical="center" shrinkToFit="1"/>
      <protection hidden="1"/>
    </xf>
    <xf numFmtId="0" fontId="51" fillId="27" borderId="0" xfId="0" applyFont="1" applyFill="1" applyBorder="1" applyAlignment="1" applyProtection="1">
      <alignment horizontal="center" vertical="center" shrinkToFit="1"/>
      <protection hidden="1"/>
    </xf>
    <xf numFmtId="0" fontId="51" fillId="27" borderId="16" xfId="0" applyFont="1" applyFill="1" applyBorder="1" applyAlignment="1" applyProtection="1">
      <alignment horizontal="center" vertical="center" shrinkToFit="1"/>
      <protection hidden="1"/>
    </xf>
    <xf numFmtId="0" fontId="50" fillId="26" borderId="0" xfId="0" applyFont="1" applyFill="1" applyAlignment="1" applyProtection="1">
      <alignment/>
      <protection hidden="1"/>
    </xf>
    <xf numFmtId="0" fontId="59" fillId="27" borderId="11" xfId="0" applyFont="1" applyFill="1" applyBorder="1" applyAlignment="1" applyProtection="1">
      <alignment horizontal="left" vertical="center" wrapText="1" shrinkToFit="1"/>
      <protection hidden="1"/>
    </xf>
    <xf numFmtId="0" fontId="59" fillId="27" borderId="11" xfId="0" applyFont="1" applyFill="1" applyBorder="1" applyAlignment="1" applyProtection="1">
      <alignment horizontal="left" vertical="center" shrinkToFit="1"/>
      <protection hidden="1"/>
    </xf>
    <xf numFmtId="0" fontId="59" fillId="27" borderId="34" xfId="0" applyFont="1" applyFill="1" applyBorder="1" applyAlignment="1" applyProtection="1">
      <alignment horizontal="left" vertical="center" shrinkToFit="1"/>
      <protection hidden="1"/>
    </xf>
    <xf numFmtId="0" fontId="50" fillId="26" borderId="0" xfId="0" applyFont="1" applyFill="1" applyBorder="1" applyAlignment="1" applyProtection="1">
      <alignment horizontal="center" vertical="top" shrinkToFi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locked="0"/>
    </xf>
    <xf numFmtId="0" fontId="69" fillId="26" borderId="0" xfId="0" applyFont="1" applyFill="1" applyBorder="1" applyAlignment="1" applyProtection="1">
      <alignment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60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81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6" borderId="0" xfId="0" applyFont="1" applyFill="1" applyAlignment="1" applyProtection="1">
      <alignment shrinkToFit="1"/>
      <protection hidden="1"/>
    </xf>
    <xf numFmtId="175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6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91" fillId="28" borderId="0" xfId="0" applyNumberFormat="1" applyFont="1" applyFill="1" applyAlignment="1" applyProtection="1">
      <alignment horizontal="center" vertical="center"/>
      <protection hidden="1"/>
    </xf>
    <xf numFmtId="181" fontId="140" fillId="0" borderId="0" xfId="0" applyNumberFormat="1" applyFont="1" applyAlignment="1" applyProtection="1">
      <alignment shrinkToFit="1"/>
      <protection hidden="1"/>
    </xf>
    <xf numFmtId="0" fontId="140" fillId="0" borderId="0" xfId="0" applyFont="1" applyAlignment="1" applyProtection="1">
      <alignment shrinkToFit="1"/>
      <protection hidden="1"/>
    </xf>
    <xf numFmtId="0" fontId="0" fillId="6" borderId="0" xfId="0" applyFill="1" applyAlignment="1">
      <alignment/>
    </xf>
    <xf numFmtId="174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43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4" fontId="144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29" borderId="21" xfId="0" applyFont="1" applyFill="1" applyBorder="1" applyAlignment="1" applyProtection="1">
      <alignment horizontal="center" vertical="top" shrinkToFit="1"/>
      <protection hidden="1"/>
    </xf>
    <xf numFmtId="0" fontId="69" fillId="29" borderId="0" xfId="0" applyFont="1" applyFill="1" applyAlignment="1" applyProtection="1">
      <alignment/>
      <protection hidden="1"/>
    </xf>
    <xf numFmtId="0" fontId="50" fillId="29" borderId="0" xfId="0" applyFont="1" applyFill="1" applyBorder="1" applyAlignment="1" applyProtection="1">
      <alignment/>
      <protection hidden="1"/>
    </xf>
    <xf numFmtId="0" fontId="50" fillId="29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right"/>
      <protection hidden="1"/>
    </xf>
    <xf numFmtId="0" fontId="32" fillId="30" borderId="0" xfId="0" applyFont="1" applyFill="1" applyAlignment="1" applyProtection="1">
      <alignment horizontal="left" shrinkToFit="1"/>
      <protection hidden="1"/>
    </xf>
    <xf numFmtId="0" fontId="32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left"/>
      <protection hidden="1"/>
    </xf>
    <xf numFmtId="0" fontId="0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115" fillId="30" borderId="0" xfId="0" applyFont="1" applyFill="1" applyBorder="1" applyAlignment="1" applyProtection="1">
      <alignment horizontal="left"/>
      <protection hidden="1"/>
    </xf>
    <xf numFmtId="0" fontId="34" fillId="30" borderId="0" xfId="0" applyFont="1" applyFill="1" applyBorder="1" applyAlignment="1" applyProtection="1">
      <alignment horizontal="left"/>
      <protection hidden="1"/>
    </xf>
    <xf numFmtId="0" fontId="22" fillId="30" borderId="0" xfId="0" applyFont="1" applyFill="1" applyAlignment="1" applyProtection="1">
      <alignment horizontal="left"/>
      <protection hidden="1"/>
    </xf>
    <xf numFmtId="0" fontId="0" fillId="30" borderId="0" xfId="0" applyFill="1" applyAlignment="1" applyProtection="1">
      <alignment horizontal="center"/>
      <protection hidden="1"/>
    </xf>
    <xf numFmtId="0" fontId="42" fillId="30" borderId="38" xfId="0" applyFont="1" applyFill="1" applyBorder="1" applyAlignment="1" applyProtection="1">
      <alignment horizontal="left"/>
      <protection hidden="1"/>
    </xf>
    <xf numFmtId="0" fontId="42" fillId="30" borderId="39" xfId="0" applyFont="1" applyFill="1" applyBorder="1" applyAlignment="1" applyProtection="1">
      <alignment horizontal="left"/>
      <protection hidden="1"/>
    </xf>
    <xf numFmtId="0" fontId="0" fillId="30" borderId="40" xfId="0" applyFont="1" applyFill="1" applyBorder="1" applyAlignment="1" applyProtection="1">
      <alignment horizontal="center"/>
      <protection hidden="1"/>
    </xf>
    <xf numFmtId="168" fontId="22" fillId="31" borderId="41" xfId="59" applyNumberFormat="1" applyFont="1" applyFill="1" applyBorder="1" applyAlignment="1" applyProtection="1">
      <alignment shrinkToFit="1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168" fontId="22" fillId="32" borderId="27" xfId="59" applyNumberFormat="1" applyFont="1" applyFill="1" applyBorder="1" applyAlignment="1" applyProtection="1">
      <alignment vertical="center" shrinkToFit="1"/>
      <protection hidden="1"/>
    </xf>
    <xf numFmtId="168" fontId="22" fillId="32" borderId="42" xfId="59" applyNumberFormat="1" applyFont="1" applyFill="1" applyBorder="1" applyAlignment="1" applyProtection="1">
      <alignment vertical="center" shrinkToFit="1"/>
      <protection hidden="1"/>
    </xf>
    <xf numFmtId="168" fontId="43" fillId="30" borderId="0" xfId="59" applyNumberFormat="1" applyFont="1" applyFill="1" applyBorder="1" applyAlignment="1" applyProtection="1">
      <alignment vertical="center" wrapText="1"/>
      <protection hidden="1"/>
    </xf>
    <xf numFmtId="168" fontId="23" fillId="30" borderId="0" xfId="59" applyNumberFormat="1" applyFont="1" applyFill="1" applyBorder="1" applyAlignment="1" applyProtection="1">
      <alignment vertical="center" wrapText="1"/>
      <protection hidden="1"/>
    </xf>
    <xf numFmtId="168" fontId="22" fillId="32" borderId="0" xfId="59" applyNumberFormat="1" applyFont="1" applyFill="1" applyBorder="1" applyAlignment="1" applyProtection="1">
      <alignment vertical="center" wrapText="1"/>
      <protection hidden="1"/>
    </xf>
    <xf numFmtId="168" fontId="22" fillId="32" borderId="43" xfId="59" applyNumberFormat="1" applyFont="1" applyFill="1" applyBorder="1" applyAlignment="1" applyProtection="1">
      <alignment shrinkToFit="1"/>
      <protection hidden="1"/>
    </xf>
    <xf numFmtId="168" fontId="22" fillId="32" borderId="44" xfId="59" applyNumberFormat="1" applyFont="1" applyFill="1" applyBorder="1" applyAlignment="1" applyProtection="1">
      <alignment shrinkToFit="1"/>
      <protection hidden="1"/>
    </xf>
    <xf numFmtId="168" fontId="23" fillId="32" borderId="44" xfId="59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Border="1" applyAlignment="1" applyProtection="1">
      <alignment horizontal="left"/>
      <protection hidden="1"/>
    </xf>
    <xf numFmtId="0" fontId="23" fillId="30" borderId="0" xfId="0" applyFont="1" applyFill="1" applyBorder="1" applyAlignment="1" applyProtection="1">
      <alignment horizontal="center"/>
      <protection hidden="1"/>
    </xf>
    <xf numFmtId="168" fontId="22" fillId="30" borderId="45" xfId="59" applyNumberFormat="1" applyFont="1" applyFill="1" applyBorder="1" applyAlignment="1" applyProtection="1">
      <alignment shrinkToFit="1"/>
      <protection hidden="1"/>
    </xf>
    <xf numFmtId="3" fontId="44" fillId="30" borderId="0" xfId="0" applyNumberFormat="1" applyFont="1" applyFill="1" applyAlignment="1" applyProtection="1">
      <alignment horizontal="right" shrinkToFit="1"/>
      <protection hidden="1"/>
    </xf>
    <xf numFmtId="0" fontId="44" fillId="30" borderId="0" xfId="0" applyFont="1" applyFill="1" applyAlignment="1" applyProtection="1">
      <alignment/>
      <protection hidden="1"/>
    </xf>
    <xf numFmtId="168" fontId="22" fillId="32" borderId="45" xfId="59" applyNumberFormat="1" applyFont="1" applyFill="1" applyBorder="1" applyAlignment="1" applyProtection="1">
      <alignment shrinkToFit="1"/>
      <protection hidden="1"/>
    </xf>
    <xf numFmtId="168" fontId="22" fillId="32" borderId="41" xfId="59" applyNumberFormat="1" applyFont="1" applyFill="1" applyBorder="1" applyAlignment="1" applyProtection="1">
      <alignment shrinkToFit="1"/>
      <protection hidden="1"/>
    </xf>
    <xf numFmtId="0" fontId="22" fillId="31" borderId="46" xfId="0" applyFont="1" applyFill="1" applyBorder="1" applyAlignment="1" applyProtection="1">
      <alignment horizontal="left" wrapText="1"/>
      <protection hidden="1"/>
    </xf>
    <xf numFmtId="0" fontId="22" fillId="31" borderId="22" xfId="0" applyFont="1" applyFill="1" applyBorder="1" applyAlignment="1" applyProtection="1">
      <alignment horizontal="left" wrapText="1"/>
      <protection hidden="1"/>
    </xf>
    <xf numFmtId="0" fontId="39" fillId="30" borderId="0" xfId="0" applyFont="1" applyFill="1" applyAlignment="1" applyProtection="1">
      <alignment horizontal="center"/>
      <protection hidden="1"/>
    </xf>
    <xf numFmtId="168" fontId="22" fillId="30" borderId="47" xfId="59" applyNumberFormat="1" applyFont="1" applyFill="1" applyBorder="1" applyAlignment="1" applyProtection="1">
      <alignment shrinkToFit="1"/>
      <protection hidden="1"/>
    </xf>
    <xf numFmtId="3" fontId="133" fillId="30" borderId="37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/>
      <protection hidden="1"/>
    </xf>
    <xf numFmtId="0" fontId="23" fillId="30" borderId="0" xfId="0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 horizontal="center"/>
      <protection hidden="1"/>
    </xf>
    <xf numFmtId="1" fontId="26" fillId="30" borderId="0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0" fontId="0" fillId="30" borderId="0" xfId="0" applyFont="1" applyFill="1" applyAlignment="1" applyProtection="1">
      <alignment vertical="center"/>
      <protection hidden="1"/>
    </xf>
    <xf numFmtId="3" fontId="23" fillId="30" borderId="0" xfId="0" applyNumberFormat="1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 vertical="center"/>
      <protection hidden="1"/>
    </xf>
    <xf numFmtId="0" fontId="25" fillId="31" borderId="48" xfId="0" applyFont="1" applyFill="1" applyBorder="1" applyAlignment="1" applyProtection="1">
      <alignment horizontal="left" vertical="center"/>
      <protection hidden="1"/>
    </xf>
    <xf numFmtId="0" fontId="0" fillId="30" borderId="49" xfId="0" applyFont="1" applyFill="1" applyBorder="1" applyAlignment="1" applyProtection="1">
      <alignment horizontal="center" vertical="center"/>
      <protection hidden="1"/>
    </xf>
    <xf numFmtId="0" fontId="22" fillId="31" borderId="50" xfId="0" applyFont="1" applyFill="1" applyBorder="1" applyAlignment="1" applyProtection="1">
      <alignment horizontal="center" vertical="center"/>
      <protection hidden="1"/>
    </xf>
    <xf numFmtId="0" fontId="22" fillId="31" borderId="5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/>
      <protection hidden="1"/>
    </xf>
    <xf numFmtId="3" fontId="23" fillId="30" borderId="0" xfId="0" applyNumberFormat="1" applyFont="1" applyFill="1" applyAlignment="1" applyProtection="1">
      <alignment horizontal="right"/>
      <protection hidden="1"/>
    </xf>
    <xf numFmtId="0" fontId="22" fillId="31" borderId="51" xfId="0" applyFont="1" applyFill="1" applyBorder="1" applyAlignment="1" applyProtection="1">
      <alignment horizontal="left"/>
      <protection hidden="1"/>
    </xf>
    <xf numFmtId="0" fontId="22" fillId="30" borderId="52" xfId="0" applyFont="1" applyFill="1" applyBorder="1" applyAlignment="1" applyProtection="1">
      <alignment horizontal="center"/>
      <protection hidden="1"/>
    </xf>
    <xf numFmtId="3" fontId="22" fillId="32" borderId="24" xfId="0" applyNumberFormat="1" applyFont="1" applyFill="1" applyBorder="1" applyAlignment="1" applyProtection="1">
      <alignment/>
      <protection hidden="1"/>
    </xf>
    <xf numFmtId="3" fontId="22" fillId="30" borderId="40" xfId="0" applyNumberFormat="1" applyFont="1" applyFill="1" applyBorder="1" applyAlignment="1" applyProtection="1">
      <alignment horizontal="right"/>
      <protection hidden="1"/>
    </xf>
    <xf numFmtId="0" fontId="22" fillId="31" borderId="53" xfId="0" applyFont="1" applyFill="1" applyBorder="1" applyAlignment="1" applyProtection="1">
      <alignment horizontal="left"/>
      <protection hidden="1"/>
    </xf>
    <xf numFmtId="0" fontId="22" fillId="30" borderId="54" xfId="0" applyFont="1" applyFill="1" applyBorder="1" applyAlignment="1" applyProtection="1">
      <alignment horizontal="center"/>
      <protection hidden="1"/>
    </xf>
    <xf numFmtId="3" fontId="22" fillId="30" borderId="55" xfId="0" applyNumberFormat="1" applyFont="1" applyFill="1" applyBorder="1" applyAlignment="1" applyProtection="1">
      <alignment horizontal="right"/>
      <protection hidden="1"/>
    </xf>
    <xf numFmtId="1" fontId="0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/>
      <protection hidden="1"/>
    </xf>
    <xf numFmtId="49" fontId="22" fillId="31" borderId="56" xfId="0" applyNumberFormat="1" applyFont="1" applyFill="1" applyBorder="1" applyAlignment="1" applyProtection="1">
      <alignment horizontal="center" vertical="center"/>
      <protection hidden="1"/>
    </xf>
    <xf numFmtId="49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48" xfId="0" applyFont="1" applyFill="1" applyBorder="1" applyAlignment="1" applyProtection="1">
      <alignment horizontal="center" vertical="center"/>
      <protection hidden="1"/>
    </xf>
    <xf numFmtId="0" fontId="0" fillId="30" borderId="58" xfId="0" applyFont="1" applyFill="1" applyBorder="1" applyAlignment="1" applyProtection="1">
      <alignment/>
      <protection hidden="1"/>
    </xf>
    <xf numFmtId="0" fontId="22" fillId="30" borderId="58" xfId="0" applyFont="1" applyFill="1" applyBorder="1" applyAlignment="1" applyProtection="1">
      <alignment horizontal="center"/>
      <protection hidden="1"/>
    </xf>
    <xf numFmtId="0" fontId="0" fillId="30" borderId="0" xfId="0" applyFont="1" applyFill="1" applyAlignment="1" applyProtection="1">
      <alignment/>
      <protection hidden="1"/>
    </xf>
    <xf numFmtId="0" fontId="0" fillId="31" borderId="59" xfId="0" applyFont="1" applyFill="1" applyBorder="1" applyAlignment="1" applyProtection="1">
      <alignment/>
      <protection hidden="1"/>
    </xf>
    <xf numFmtId="0" fontId="0" fillId="31" borderId="59" xfId="0" applyFont="1" applyFill="1" applyBorder="1" applyAlignment="1" applyProtection="1">
      <alignment horizontal="center"/>
      <protection hidden="1"/>
    </xf>
    <xf numFmtId="0" fontId="22" fillId="31" borderId="48" xfId="0" applyFont="1" applyFill="1" applyBorder="1" applyAlignment="1" applyProtection="1">
      <alignment horizontal="center"/>
      <protection hidden="1"/>
    </xf>
    <xf numFmtId="0" fontId="22" fillId="32" borderId="18" xfId="0" applyFont="1" applyFill="1" applyBorder="1" applyAlignment="1" applyProtection="1">
      <alignment/>
      <protection hidden="1"/>
    </xf>
    <xf numFmtId="3" fontId="22" fillId="30" borderId="60" xfId="0" applyNumberFormat="1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0" fontId="25" fillId="31" borderId="61" xfId="0" applyFont="1" applyFill="1" applyBorder="1" applyAlignment="1" applyProtection="1">
      <alignment horizontal="left" vertical="center"/>
      <protection hidden="1"/>
    </xf>
    <xf numFmtId="0" fontId="0" fillId="30" borderId="62" xfId="0" applyFont="1" applyFill="1" applyBorder="1" applyAlignment="1" applyProtection="1">
      <alignment horizontal="center" vertical="center"/>
      <protection hidden="1"/>
    </xf>
    <xf numFmtId="3" fontId="22" fillId="31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0" xfId="0" applyFont="1" applyFill="1" applyAlignment="1" applyProtection="1">
      <alignment vertical="center" shrinkToFit="1"/>
      <protection hidden="1"/>
    </xf>
    <xf numFmtId="0" fontId="23" fillId="30" borderId="0" xfId="0" applyFont="1" applyFill="1" applyAlignment="1" applyProtection="1">
      <alignment horizontal="center" vertical="center" shrinkToFit="1"/>
      <protection hidden="1"/>
    </xf>
    <xf numFmtId="0" fontId="25" fillId="31" borderId="63" xfId="0" applyFont="1" applyFill="1" applyBorder="1" applyAlignment="1" applyProtection="1">
      <alignment horizontal="left" vertical="center" shrinkToFit="1"/>
      <protection hidden="1"/>
    </xf>
    <xf numFmtId="0" fontId="0" fillId="30" borderId="19" xfId="0" applyFont="1" applyFill="1" applyBorder="1" applyAlignment="1" applyProtection="1">
      <alignment horizontal="center" vertical="center" shrinkToFit="1"/>
      <protection hidden="1"/>
    </xf>
    <xf numFmtId="169" fontId="22" fillId="31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39" xfId="0" applyFont="1" applyFill="1" applyBorder="1" applyAlignment="1" applyProtection="1">
      <alignment horizontal="center" vertical="center"/>
      <protection hidden="1"/>
    </xf>
    <xf numFmtId="0" fontId="22" fillId="31" borderId="64" xfId="0" applyFont="1" applyFill="1" applyBorder="1" applyAlignment="1" applyProtection="1">
      <alignment horizontal="center" vertical="center"/>
      <protection hidden="1"/>
    </xf>
    <xf numFmtId="0" fontId="22" fillId="31" borderId="65" xfId="0" applyFont="1" applyFill="1" applyBorder="1" applyAlignment="1" applyProtection="1">
      <alignment horizontal="center" vertical="center"/>
      <protection hidden="1"/>
    </xf>
    <xf numFmtId="0" fontId="22" fillId="31" borderId="40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/>
      <protection hidden="1"/>
    </xf>
    <xf numFmtId="0" fontId="0" fillId="30" borderId="54" xfId="0" applyFont="1" applyFill="1" applyBorder="1" applyAlignment="1" applyProtection="1">
      <alignment horizontal="center" vertical="center"/>
      <protection hidden="1"/>
    </xf>
    <xf numFmtId="0" fontId="22" fillId="31" borderId="66" xfId="0" applyFont="1" applyFill="1" applyBorder="1" applyAlignment="1" applyProtection="1">
      <alignment horizontal="center" vertical="center"/>
      <protection hidden="1"/>
    </xf>
    <xf numFmtId="0" fontId="22" fillId="31" borderId="67" xfId="0" applyFont="1" applyFill="1" applyBorder="1" applyAlignment="1" applyProtection="1">
      <alignment horizontal="center" vertical="center"/>
      <protection hidden="1"/>
    </xf>
    <xf numFmtId="0" fontId="22" fillId="31" borderId="55" xfId="0" applyFont="1" applyFill="1" applyBorder="1" applyAlignment="1" applyProtection="1">
      <alignment horizontal="center" vertical="center"/>
      <protection hidden="1"/>
    </xf>
    <xf numFmtId="0" fontId="22" fillId="32" borderId="19" xfId="0" applyFont="1" applyFill="1" applyBorder="1" applyAlignment="1" applyProtection="1">
      <alignment wrapText="1"/>
      <protection hidden="1"/>
    </xf>
    <xf numFmtId="0" fontId="25" fillId="31" borderId="63" xfId="0" applyFont="1" applyFill="1" applyBorder="1" applyAlignment="1" applyProtection="1">
      <alignment horizontal="left" vertical="center"/>
      <protection hidden="1"/>
    </xf>
    <xf numFmtId="0" fontId="0" fillId="30" borderId="19" xfId="0" applyFont="1" applyFill="1" applyBorder="1" applyAlignment="1" applyProtection="1">
      <alignment horizontal="center" vertical="center"/>
      <protection hidden="1"/>
    </xf>
    <xf numFmtId="0" fontId="22" fillId="31" borderId="63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 wrapText="1"/>
      <protection hidden="1"/>
    </xf>
    <xf numFmtId="0" fontId="0" fillId="32" borderId="58" xfId="0" applyFont="1" applyFill="1" applyBorder="1" applyAlignment="1" applyProtection="1">
      <alignment shrinkToFit="1"/>
      <protection hidden="1"/>
    </xf>
    <xf numFmtId="0" fontId="0" fillId="32" borderId="16" xfId="0" applyFont="1" applyFill="1" applyBorder="1" applyAlignment="1" applyProtection="1">
      <alignment/>
      <protection hidden="1"/>
    </xf>
    <xf numFmtId="3" fontId="22" fillId="30" borderId="58" xfId="0" applyNumberFormat="1" applyFont="1" applyFill="1" applyBorder="1" applyAlignment="1" applyProtection="1">
      <alignment/>
      <protection hidden="1"/>
    </xf>
    <xf numFmtId="0" fontId="0" fillId="30" borderId="68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shrinkToFit="1"/>
      <protection hidden="1"/>
    </xf>
    <xf numFmtId="0" fontId="25" fillId="31" borderId="58" xfId="0" applyFont="1" applyFill="1" applyBorder="1" applyAlignment="1" applyProtection="1">
      <alignment horizontal="left" vertical="center"/>
      <protection hidden="1"/>
    </xf>
    <xf numFmtId="0" fontId="0" fillId="30" borderId="0" xfId="0" applyFont="1" applyFill="1" applyBorder="1" applyAlignment="1" applyProtection="1">
      <alignment horizontal="center" vertical="center"/>
      <protection hidden="1"/>
    </xf>
    <xf numFmtId="3" fontId="22" fillId="31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58" xfId="0" applyFill="1" applyBorder="1" applyAlignment="1" applyProtection="1">
      <alignment wrapText="1" shrinkToFit="1"/>
      <protection hidden="1"/>
    </xf>
    <xf numFmtId="0" fontId="22" fillId="31" borderId="61" xfId="0" applyFont="1" applyFill="1" applyBorder="1" applyAlignment="1" applyProtection="1">
      <alignment horizontal="center" vertical="center"/>
      <protection hidden="1"/>
    </xf>
    <xf numFmtId="3" fontId="23" fillId="30" borderId="0" xfId="0" applyNumberFormat="1" applyFont="1" applyFill="1" applyBorder="1" applyAlignment="1" applyProtection="1">
      <alignment horizontal="right" shrinkToFit="1"/>
      <protection hidden="1"/>
    </xf>
    <xf numFmtId="3" fontId="23" fillId="31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0" borderId="0" xfId="64" applyNumberFormat="1" applyFont="1" applyFill="1" applyBorder="1" applyAlignment="1" applyProtection="1">
      <alignment horizontal="right"/>
      <protection hidden="1"/>
    </xf>
    <xf numFmtId="0" fontId="22" fillId="30" borderId="18" xfId="0" applyFont="1" applyFill="1" applyBorder="1" applyAlignment="1" applyProtection="1">
      <alignment/>
      <protection hidden="1"/>
    </xf>
    <xf numFmtId="0" fontId="22" fillId="30" borderId="26" xfId="0" applyFont="1" applyFill="1" applyBorder="1" applyAlignment="1" applyProtection="1">
      <alignment/>
      <protection hidden="1"/>
    </xf>
    <xf numFmtId="0" fontId="22" fillId="30" borderId="68" xfId="0" applyFont="1" applyFill="1" applyBorder="1" applyAlignment="1" applyProtection="1">
      <alignment/>
      <protection hidden="1"/>
    </xf>
    <xf numFmtId="3" fontId="22" fillId="30" borderId="0" xfId="0" applyNumberFormat="1" applyFont="1" applyFill="1" applyAlignment="1" applyProtection="1">
      <alignment/>
      <protection hidden="1"/>
    </xf>
    <xf numFmtId="10" fontId="23" fillId="30" borderId="0" xfId="0" applyNumberFormat="1" applyFont="1" applyFill="1" applyAlignment="1" applyProtection="1">
      <alignment horizontal="right"/>
      <protection hidden="1"/>
    </xf>
    <xf numFmtId="0" fontId="22" fillId="30" borderId="60" xfId="0" applyFont="1" applyFill="1" applyBorder="1" applyAlignment="1" applyProtection="1">
      <alignment/>
      <protection hidden="1"/>
    </xf>
    <xf numFmtId="10" fontId="22" fillId="30" borderId="24" xfId="0" applyNumberFormat="1" applyFont="1" applyFill="1" applyBorder="1" applyAlignment="1" applyProtection="1">
      <alignment/>
      <protection hidden="1"/>
    </xf>
    <xf numFmtId="3" fontId="22" fillId="30" borderId="61" xfId="64" applyNumberFormat="1" applyFont="1" applyFill="1" applyBorder="1" applyAlignment="1" applyProtection="1">
      <alignment horizontal="right"/>
      <protection hidden="1"/>
    </xf>
    <xf numFmtId="0" fontId="22" fillId="30" borderId="69" xfId="0" applyFont="1" applyFill="1" applyBorder="1" applyAlignment="1" applyProtection="1">
      <alignment/>
      <protection hidden="1"/>
    </xf>
    <xf numFmtId="3" fontId="22" fillId="30" borderId="13" xfId="0" applyNumberFormat="1" applyFont="1" applyFill="1" applyBorder="1" applyAlignment="1" applyProtection="1">
      <alignment/>
      <protection hidden="1"/>
    </xf>
    <xf numFmtId="3" fontId="22" fillId="30" borderId="21" xfId="0" applyNumberFormat="1" applyFont="1" applyFill="1" applyBorder="1" applyAlignment="1" applyProtection="1">
      <alignment/>
      <protection hidden="1"/>
    </xf>
    <xf numFmtId="3" fontId="22" fillId="30" borderId="69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/>
      <protection hidden="1"/>
    </xf>
    <xf numFmtId="0" fontId="22" fillId="30" borderId="19" xfId="0" applyFont="1" applyFill="1" applyBorder="1" applyAlignment="1" applyProtection="1">
      <alignment/>
      <protection hidden="1"/>
    </xf>
    <xf numFmtId="3" fontId="22" fillId="30" borderId="22" xfId="0" applyNumberFormat="1" applyFont="1" applyFill="1" applyBorder="1" applyAlignment="1" applyProtection="1">
      <alignment/>
      <protection hidden="1"/>
    </xf>
    <xf numFmtId="3" fontId="22" fillId="30" borderId="53" xfId="64" applyNumberFormat="1" applyFont="1" applyFill="1" applyBorder="1" applyAlignment="1" applyProtection="1">
      <alignment horizontal="right"/>
      <protection hidden="1"/>
    </xf>
    <xf numFmtId="0" fontId="22" fillId="30" borderId="62" xfId="0" applyFont="1" applyFill="1" applyBorder="1" applyAlignment="1" applyProtection="1">
      <alignment/>
      <protection hidden="1"/>
    </xf>
    <xf numFmtId="3" fontId="22" fillId="30" borderId="60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 shrinkToFit="1"/>
      <protection hidden="1"/>
    </xf>
    <xf numFmtId="49" fontId="23" fillId="30" borderId="58" xfId="0" applyNumberFormat="1" applyFont="1" applyFill="1" applyBorder="1" applyAlignment="1" applyProtection="1">
      <alignment shrinkToFit="1"/>
      <protection hidden="1"/>
    </xf>
    <xf numFmtId="0" fontId="22" fillId="30" borderId="16" xfId="0" applyFont="1" applyFill="1" applyBorder="1" applyAlignment="1" applyProtection="1">
      <alignment/>
      <protection hidden="1"/>
    </xf>
    <xf numFmtId="3" fontId="23" fillId="32" borderId="24" xfId="0" applyNumberFormat="1" applyFont="1" applyFill="1" applyBorder="1" applyAlignment="1" applyProtection="1">
      <alignment/>
      <protection hidden="1"/>
    </xf>
    <xf numFmtId="0" fontId="22" fillId="30" borderId="48" xfId="0" applyFont="1" applyFill="1" applyBorder="1" applyAlignment="1" applyProtection="1">
      <alignment/>
      <protection hidden="1"/>
    </xf>
    <xf numFmtId="0" fontId="22" fillId="30" borderId="49" xfId="0" applyFont="1" applyFill="1" applyBorder="1" applyAlignment="1" applyProtection="1">
      <alignment/>
      <protection hidden="1"/>
    </xf>
    <xf numFmtId="3" fontId="22" fillId="30" borderId="56" xfId="0" applyNumberFormat="1" applyFont="1" applyFill="1" applyBorder="1" applyAlignment="1" applyProtection="1">
      <alignment/>
      <protection hidden="1"/>
    </xf>
    <xf numFmtId="3" fontId="22" fillId="30" borderId="48" xfId="64" applyNumberFormat="1" applyFont="1" applyFill="1" applyBorder="1" applyAlignment="1" applyProtection="1">
      <alignment horizontal="right"/>
      <protection hidden="1"/>
    </xf>
    <xf numFmtId="3" fontId="22" fillId="32" borderId="56" xfId="0" applyNumberFormat="1" applyFont="1" applyFill="1" applyBorder="1" applyAlignment="1" applyProtection="1">
      <alignment horizontal="right"/>
      <protection hidden="1"/>
    </xf>
    <xf numFmtId="0" fontId="22" fillId="30" borderId="61" xfId="0" applyFont="1" applyFill="1" applyBorder="1" applyAlignment="1" applyProtection="1">
      <alignment/>
      <protection hidden="1"/>
    </xf>
    <xf numFmtId="3" fontId="22" fillId="30" borderId="65" xfId="0" applyNumberFormat="1" applyFont="1" applyFill="1" applyBorder="1" applyAlignment="1" applyProtection="1">
      <alignment/>
      <protection hidden="1"/>
    </xf>
    <xf numFmtId="3" fontId="22" fillId="30" borderId="63" xfId="64" applyNumberFormat="1" applyFont="1" applyFill="1" applyBorder="1" applyAlignment="1" applyProtection="1">
      <alignment horizontal="right"/>
      <protection hidden="1"/>
    </xf>
    <xf numFmtId="0" fontId="22" fillId="32" borderId="56" xfId="0" applyFont="1" applyFill="1" applyBorder="1" applyAlignment="1" applyProtection="1">
      <alignment/>
      <protection hidden="1"/>
    </xf>
    <xf numFmtId="0" fontId="22" fillId="32" borderId="57" xfId="0" applyFont="1" applyFill="1" applyBorder="1" applyAlignment="1" applyProtection="1">
      <alignment/>
      <protection hidden="1"/>
    </xf>
    <xf numFmtId="0" fontId="22" fillId="32" borderId="59" xfId="0" applyFont="1" applyFill="1" applyBorder="1" applyAlignment="1" applyProtection="1">
      <alignment/>
      <protection hidden="1"/>
    </xf>
    <xf numFmtId="0" fontId="22" fillId="30" borderId="51" xfId="0" applyFont="1" applyFill="1" applyBorder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3" fillId="30" borderId="0" xfId="0" applyFont="1" applyFill="1" applyAlignment="1" applyProtection="1">
      <alignment/>
      <protection hidden="1"/>
    </xf>
    <xf numFmtId="3" fontId="46" fillId="31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0" borderId="70" xfId="0" applyFont="1" applyFill="1" applyBorder="1" applyAlignment="1" applyProtection="1">
      <alignment/>
      <protection hidden="1"/>
    </xf>
    <xf numFmtId="0" fontId="23" fillId="30" borderId="52" xfId="0" applyFont="1" applyFill="1" applyBorder="1" applyAlignment="1" applyProtection="1">
      <alignment/>
      <protection hidden="1"/>
    </xf>
    <xf numFmtId="3" fontId="47" fillId="32" borderId="42" xfId="0" applyNumberFormat="1" applyFont="1" applyFill="1" applyBorder="1" applyAlignment="1" applyProtection="1">
      <alignment shrinkToFit="1"/>
      <protection hidden="1"/>
    </xf>
    <xf numFmtId="0" fontId="23" fillId="30" borderId="71" xfId="0" applyFont="1" applyFill="1" applyBorder="1" applyAlignment="1" applyProtection="1">
      <alignment/>
      <protection hidden="1"/>
    </xf>
    <xf numFmtId="0" fontId="23" fillId="30" borderId="0" xfId="0" applyFont="1" applyFill="1" applyBorder="1" applyAlignment="1" applyProtection="1">
      <alignment/>
      <protection hidden="1"/>
    </xf>
    <xf numFmtId="3" fontId="47" fillId="32" borderId="45" xfId="0" applyNumberFormat="1" applyFont="1" applyFill="1" applyBorder="1" applyAlignment="1" applyProtection="1">
      <alignment shrinkToFit="1"/>
      <protection hidden="1"/>
    </xf>
    <xf numFmtId="0" fontId="23" fillId="30" borderId="66" xfId="0" applyFont="1" applyFill="1" applyBorder="1" applyAlignment="1" applyProtection="1">
      <alignment/>
      <protection hidden="1"/>
    </xf>
    <xf numFmtId="0" fontId="23" fillId="30" borderId="67" xfId="0" applyFont="1" applyFill="1" applyBorder="1" applyAlignment="1" applyProtection="1">
      <alignment/>
      <protection hidden="1"/>
    </xf>
    <xf numFmtId="3" fontId="47" fillId="32" borderId="72" xfId="0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shrinkToFit="1"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48" fillId="30" borderId="13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 wrapText="1"/>
      <protection hidden="1"/>
    </xf>
    <xf numFmtId="0" fontId="22" fillId="32" borderId="13" xfId="0" applyFont="1" applyFill="1" applyBorder="1" applyAlignment="1" applyProtection="1">
      <alignment horizontal="center"/>
      <protection hidden="1"/>
    </xf>
    <xf numFmtId="0" fontId="48" fillId="30" borderId="0" xfId="0" applyFont="1" applyFill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3" fontId="23" fillId="31" borderId="13" xfId="0" applyNumberFormat="1" applyFont="1" applyFill="1" applyBorder="1" applyAlignment="1" applyProtection="1">
      <alignment/>
      <protection hidden="1"/>
    </xf>
    <xf numFmtId="3" fontId="0" fillId="32" borderId="13" xfId="0" applyNumberFormat="1" applyFont="1" applyFill="1" applyBorder="1" applyAlignment="1" applyProtection="1">
      <alignment/>
      <protection hidden="1"/>
    </xf>
    <xf numFmtId="164" fontId="0" fillId="32" borderId="13" xfId="0" applyNumberFormat="1" applyFont="1" applyFill="1" applyBorder="1" applyAlignment="1" applyProtection="1">
      <alignment/>
      <protection hidden="1"/>
    </xf>
    <xf numFmtId="1" fontId="0" fillId="32" borderId="13" xfId="0" applyNumberFormat="1" applyFont="1" applyFill="1" applyBorder="1" applyAlignment="1" applyProtection="1">
      <alignment/>
      <protection hidden="1"/>
    </xf>
    <xf numFmtId="10" fontId="0" fillId="32" borderId="13" xfId="0" applyNumberFormat="1" applyFont="1" applyFill="1" applyBorder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0" fontId="0" fillId="30" borderId="13" xfId="0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locked="0"/>
    </xf>
    <xf numFmtId="9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119" fillId="32" borderId="13" xfId="0" applyFont="1" applyFill="1" applyBorder="1" applyAlignment="1" applyProtection="1">
      <alignment/>
      <protection locked="0"/>
    </xf>
    <xf numFmtId="10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/>
      <protection locked="0"/>
    </xf>
    <xf numFmtId="10" fontId="26" fillId="32" borderId="13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 horizontal="right" shrinkToFit="1"/>
      <protection locked="0"/>
    </xf>
    <xf numFmtId="3" fontId="0" fillId="32" borderId="13" xfId="0" applyNumberFormat="1" applyFont="1" applyFill="1" applyBorder="1" applyAlignment="1" applyProtection="1">
      <alignment/>
      <protection locked="0"/>
    </xf>
    <xf numFmtId="3" fontId="0" fillId="30" borderId="0" xfId="0" applyNumberFormat="1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 wrapText="1"/>
      <protection locked="0"/>
    </xf>
    <xf numFmtId="0" fontId="26" fillId="32" borderId="13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168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3" fontId="26" fillId="32" borderId="13" xfId="0" applyNumberFormat="1" applyFont="1" applyFill="1" applyBorder="1" applyAlignment="1" applyProtection="1">
      <alignment/>
      <protection locked="0"/>
    </xf>
    <xf numFmtId="3" fontId="0" fillId="32" borderId="13" xfId="0" applyNumberFormat="1" applyFont="1" applyFill="1" applyBorder="1" applyAlignment="1" applyProtection="1">
      <alignment shrinkToFit="1"/>
      <protection locked="0"/>
    </xf>
    <xf numFmtId="0" fontId="32" fillId="30" borderId="0" xfId="0" applyFont="1" applyFill="1" applyAlignment="1" applyProtection="1">
      <alignment/>
      <protection locked="0"/>
    </xf>
    <xf numFmtId="0" fontId="44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138" fillId="30" borderId="0" xfId="0" applyFont="1" applyFill="1" applyAlignment="1" applyProtection="1">
      <alignment wrapText="1"/>
      <protection locked="0"/>
    </xf>
    <xf numFmtId="0" fontId="0" fillId="30" borderId="0" xfId="0" applyFont="1" applyFill="1" applyAlignment="1" applyProtection="1">
      <alignment shrinkToFit="1"/>
      <protection locked="0"/>
    </xf>
    <xf numFmtId="3" fontId="22" fillId="31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8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4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0" fillId="17" borderId="37" xfId="0" applyFont="1" applyFill="1" applyBorder="1" applyAlignment="1" applyProtection="1">
      <alignment/>
      <protection hidden="1"/>
    </xf>
    <xf numFmtId="0" fontId="51" fillId="27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3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7" fillId="0" borderId="21" xfId="0" applyNumberFormat="1" applyFont="1" applyBorder="1" applyAlignment="1" applyProtection="1">
      <alignment vertical="top" shrinkToFit="1"/>
      <protection hidden="1"/>
    </xf>
    <xf numFmtId="0" fontId="147" fillId="0" borderId="0" xfId="0" applyFont="1" applyBorder="1" applyAlignment="1" applyProtection="1">
      <alignment horizontal="left" vertical="center" indent="3"/>
      <protection hidden="1"/>
    </xf>
    <xf numFmtId="0" fontId="147" fillId="0" borderId="0" xfId="0" applyFont="1" applyBorder="1" applyAlignment="1" applyProtection="1">
      <alignment/>
      <protection hidden="1"/>
    </xf>
    <xf numFmtId="0" fontId="147" fillId="0" borderId="0" xfId="0" applyFont="1" applyAlignment="1" applyProtection="1">
      <alignment/>
      <protection hidden="1"/>
    </xf>
    <xf numFmtId="174" fontId="147" fillId="0" borderId="0" xfId="0" applyNumberFormat="1" applyFont="1" applyAlignment="1" applyProtection="1">
      <alignment shrinkToFit="1"/>
      <protection hidden="1"/>
    </xf>
    <xf numFmtId="173" fontId="147" fillId="0" borderId="0" xfId="40" applyNumberFormat="1" applyFont="1" applyFill="1" applyBorder="1" applyAlignment="1" applyProtection="1">
      <alignment/>
      <protection hidden="1"/>
    </xf>
    <xf numFmtId="0" fontId="147" fillId="0" borderId="0" xfId="0" applyFont="1" applyAlignment="1" applyProtection="1">
      <alignment shrinkToFit="1"/>
      <protection hidden="1"/>
    </xf>
    <xf numFmtId="0" fontId="148" fillId="0" borderId="12" xfId="0" applyFont="1" applyBorder="1" applyAlignment="1" applyProtection="1">
      <alignment/>
      <protection hidden="1"/>
    </xf>
    <xf numFmtId="0" fontId="149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3" borderId="0" xfId="56" applyFont="1" applyFill="1" applyBorder="1" applyAlignment="1" applyProtection="1">
      <alignment horizontal="left"/>
      <protection hidden="1"/>
    </xf>
    <xf numFmtId="0" fontId="14" fillId="33" borderId="12" xfId="56" applyFill="1" applyBorder="1" applyAlignment="1" applyProtection="1">
      <alignment horizontal="left"/>
      <protection hidden="1"/>
    </xf>
    <xf numFmtId="0" fontId="0" fillId="33" borderId="0" xfId="57" applyFont="1" applyFill="1" applyProtection="1">
      <alignment/>
      <protection hidden="1"/>
    </xf>
    <xf numFmtId="0" fontId="0" fillId="33" borderId="0" xfId="57" applyFont="1" applyFill="1" applyBorder="1" applyAlignment="1" applyProtection="1">
      <alignment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/>
      <protection hidden="1"/>
    </xf>
    <xf numFmtId="0" fontId="24" fillId="33" borderId="0" xfId="43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 horizontal="center" vertical="center" textRotation="90" wrapText="1"/>
      <protection hidden="1"/>
    </xf>
    <xf numFmtId="0" fontId="14" fillId="33" borderId="74" xfId="56" applyFont="1" applyFill="1" applyBorder="1" applyAlignment="1" applyProtection="1">
      <alignment horizontal="center"/>
      <protection locked="0"/>
    </xf>
    <xf numFmtId="0" fontId="14" fillId="34" borderId="0" xfId="56" applyFont="1" applyFill="1" applyBorder="1" applyAlignment="1" applyProtection="1">
      <alignment horizontal="center"/>
      <protection locked="0"/>
    </xf>
    <xf numFmtId="0" fontId="14" fillId="34" borderId="31" xfId="56" applyFont="1" applyFill="1" applyBorder="1" applyAlignment="1" applyProtection="1">
      <alignment horizontal="left"/>
      <protection locked="0"/>
    </xf>
    <xf numFmtId="0" fontId="21" fillId="35" borderId="52" xfId="56" applyFont="1" applyFill="1" applyBorder="1" applyAlignment="1" applyProtection="1">
      <alignment horizontal="left"/>
      <protection hidden="1"/>
    </xf>
    <xf numFmtId="0" fontId="21" fillId="35" borderId="0" xfId="56" applyFont="1" applyFill="1" applyBorder="1" applyAlignment="1" applyProtection="1">
      <alignment horizontal="left"/>
      <protection hidden="1"/>
    </xf>
    <xf numFmtId="0" fontId="23" fillId="33" borderId="0" xfId="0" applyFont="1" applyFill="1" applyAlignment="1" applyProtection="1">
      <alignment/>
      <protection hidden="1"/>
    </xf>
    <xf numFmtId="0" fontId="14" fillId="35" borderId="66" xfId="56" applyFont="1" applyFill="1" applyBorder="1" applyAlignment="1" applyProtection="1">
      <alignment horizontal="center"/>
      <protection locked="0"/>
    </xf>
    <xf numFmtId="0" fontId="14" fillId="34" borderId="67" xfId="56" applyFont="1" applyFill="1" applyBorder="1" applyAlignment="1" applyProtection="1">
      <alignment horizontal="center"/>
      <protection locked="0"/>
    </xf>
    <xf numFmtId="0" fontId="14" fillId="34" borderId="75" xfId="56" applyFont="1" applyFill="1" applyBorder="1" applyAlignment="1" applyProtection="1">
      <alignment horizontal="center"/>
      <protection locked="0"/>
    </xf>
    <xf numFmtId="0" fontId="14" fillId="35" borderId="67" xfId="56" applyFont="1" applyFill="1" applyBorder="1" applyAlignment="1" applyProtection="1">
      <alignment horizontal="center"/>
      <protection locked="0"/>
    </xf>
    <xf numFmtId="0" fontId="14" fillId="35" borderId="76" xfId="56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10" fontId="0" fillId="34" borderId="13" xfId="64" applyNumberFormat="1" applyFont="1" applyFill="1" applyBorder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166" fontId="39" fillId="33" borderId="0" xfId="0" applyNumberFormat="1" applyFont="1" applyFill="1" applyAlignment="1" applyProtection="1">
      <alignment/>
      <protection hidden="1"/>
    </xf>
    <xf numFmtId="0" fontId="25" fillId="33" borderId="13" xfId="0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10" fontId="0" fillId="33" borderId="0" xfId="64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right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19" fillId="34" borderId="0" xfId="0" applyFont="1" applyFill="1" applyAlignment="1" applyProtection="1">
      <alignment/>
      <protection hidden="1"/>
    </xf>
    <xf numFmtId="49" fontId="22" fillId="33" borderId="0" xfId="0" applyNumberFormat="1" applyFont="1" applyFill="1" applyAlignment="1" applyProtection="1">
      <alignment horizontal="center" vertical="center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119" fillId="33" borderId="0" xfId="0" applyFon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3" borderId="13" xfId="0" applyNumberFormat="1" applyFill="1" applyBorder="1" applyAlignment="1" applyProtection="1">
      <alignment/>
      <protection hidden="1"/>
    </xf>
    <xf numFmtId="173" fontId="83" fillId="22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5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3" applyFont="1" applyAlignment="1" applyProtection="1">
      <alignment/>
      <protection hidden="1"/>
    </xf>
    <xf numFmtId="0" fontId="24" fillId="25" borderId="0" xfId="43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2" fillId="0" borderId="0" xfId="0" applyFont="1" applyAlignment="1" applyProtection="1">
      <alignment/>
      <protection hidden="1"/>
    </xf>
    <xf numFmtId="178" fontId="83" fillId="0" borderId="0" xfId="0" applyNumberFormat="1" applyFont="1" applyAlignment="1" applyProtection="1">
      <alignment/>
      <protection hidden="1"/>
    </xf>
    <xf numFmtId="178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6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2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2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4" fillId="22" borderId="37" xfId="0" applyFont="1" applyFill="1" applyBorder="1" applyAlignment="1" applyProtection="1">
      <alignment/>
      <protection hidden="1"/>
    </xf>
    <xf numFmtId="3" fontId="23" fillId="22" borderId="37" xfId="0" applyNumberFormat="1" applyFont="1" applyFill="1" applyBorder="1" applyAlignment="1" applyProtection="1">
      <alignment shrinkToFit="1"/>
      <protection locked="0"/>
    </xf>
    <xf numFmtId="0" fontId="0" fillId="34" borderId="0" xfId="0" applyFill="1" applyAlignment="1" applyProtection="1">
      <alignment/>
      <protection hidden="1"/>
    </xf>
    <xf numFmtId="3" fontId="0" fillId="26" borderId="13" xfId="64" applyNumberFormat="1" applyFont="1" applyFill="1" applyBorder="1" applyAlignment="1" applyProtection="1">
      <alignment horizontal="right"/>
      <protection hidden="1"/>
    </xf>
    <xf numFmtId="10" fontId="0" fillId="26" borderId="13" xfId="64" applyNumberFormat="1" applyFont="1" applyFill="1" applyBorder="1" applyAlignment="1" applyProtection="1">
      <alignment horizontal="right"/>
      <protection hidden="1"/>
    </xf>
    <xf numFmtId="3" fontId="91" fillId="22" borderId="37" xfId="0" applyNumberFormat="1" applyFont="1" applyFill="1" applyBorder="1" applyAlignment="1" applyProtection="1">
      <alignment shrinkToFit="1"/>
      <protection hidden="1"/>
    </xf>
    <xf numFmtId="0" fontId="155" fillId="0" borderId="0" xfId="0" applyFont="1" applyBorder="1" applyAlignment="1" applyProtection="1">
      <alignment horizontal="left"/>
      <protection hidden="1"/>
    </xf>
    <xf numFmtId="0" fontId="15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wrapText="1"/>
      <protection hidden="1"/>
    </xf>
    <xf numFmtId="174" fontId="51" fillId="17" borderId="27" xfId="0" applyNumberFormat="1" applyFont="1" applyFill="1" applyBorder="1" applyAlignment="1" applyProtection="1">
      <alignment vertical="center" shrinkToFit="1"/>
      <protection locked="0"/>
    </xf>
    <xf numFmtId="0" fontId="50" fillId="0" borderId="27" xfId="0" applyFont="1" applyBorder="1" applyAlignment="1" applyProtection="1">
      <alignment/>
      <protection hidden="1"/>
    </xf>
    <xf numFmtId="0" fontId="50" fillId="0" borderId="27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center" vertical="top" shrinkToFit="1"/>
      <protection hidden="1"/>
    </xf>
    <xf numFmtId="174" fontId="51" fillId="0" borderId="0" xfId="0" applyNumberFormat="1" applyFont="1" applyBorder="1" applyAlignment="1" applyProtection="1">
      <alignment vertical="center" shrinkToFit="1"/>
      <protection hidden="1"/>
    </xf>
    <xf numFmtId="0" fontId="51" fillId="26" borderId="0" xfId="0" applyFont="1" applyFill="1" applyBorder="1" applyAlignment="1" applyProtection="1">
      <alignment wrapTex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hidden="1"/>
    </xf>
    <xf numFmtId="0" fontId="50" fillId="0" borderId="85" xfId="0" applyFont="1" applyBorder="1" applyAlignment="1" applyProtection="1">
      <alignment horizontal="center" vertical="top" shrinkToFit="1"/>
      <protection locked="0"/>
    </xf>
    <xf numFmtId="0" fontId="50" fillId="0" borderId="86" xfId="0" applyFont="1" applyBorder="1" applyAlignment="1" applyProtection="1">
      <alignment/>
      <protection hidden="1"/>
    </xf>
    <xf numFmtId="174" fontId="51" fillId="25" borderId="87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locked="0"/>
    </xf>
    <xf numFmtId="174" fontId="51" fillId="26" borderId="81" xfId="0" applyNumberFormat="1" applyFont="1" applyFill="1" applyBorder="1" applyAlignment="1" applyProtection="1">
      <alignment vertical="center" shrinkToFit="1"/>
      <protection locked="0"/>
    </xf>
    <xf numFmtId="0" fontId="50" fillId="0" borderId="88" xfId="0" applyFont="1" applyBorder="1" applyAlignment="1" applyProtection="1">
      <alignment horizontal="center" vertical="top" shrinkToFit="1"/>
      <protection hidden="1"/>
    </xf>
    <xf numFmtId="174" fontId="51" fillId="25" borderId="89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hidden="1"/>
    </xf>
    <xf numFmtId="174" fontId="51" fillId="26" borderId="89" xfId="0" applyNumberFormat="1" applyFont="1" applyFill="1" applyBorder="1" applyAlignment="1" applyProtection="1">
      <alignment vertical="center" shrinkToFit="1"/>
      <protection hidden="1"/>
    </xf>
    <xf numFmtId="0" fontId="50" fillId="0" borderId="90" xfId="0" applyFont="1" applyBorder="1" applyAlignment="1" applyProtection="1">
      <alignment horizontal="center" vertical="top" shrinkToFit="1"/>
      <protection hidden="1"/>
    </xf>
    <xf numFmtId="0" fontId="50" fillId="0" borderId="75" xfId="0" applyFont="1" applyBorder="1" applyAlignment="1" applyProtection="1">
      <alignment/>
      <protection hidden="1"/>
    </xf>
    <xf numFmtId="174" fontId="51" fillId="26" borderId="91" xfId="0" applyNumberFormat="1" applyFont="1" applyFill="1" applyBorder="1" applyAlignment="1" applyProtection="1">
      <alignment vertical="center" shrinkToFit="1"/>
      <protection hidden="1"/>
    </xf>
    <xf numFmtId="0" fontId="50" fillId="26" borderId="0" xfId="0" applyFont="1" applyFill="1" applyBorder="1" applyAlignment="1" applyProtection="1">
      <alignment/>
      <protection hidden="1"/>
    </xf>
    <xf numFmtId="174" fontId="51" fillId="0" borderId="0" xfId="0" applyNumberFormat="1" applyFont="1" applyFill="1" applyBorder="1" applyAlignment="1" applyProtection="1">
      <alignment vertical="center" shrinkToFit="1"/>
      <protection hidden="1"/>
    </xf>
    <xf numFmtId="0" fontId="50" fillId="0" borderId="92" xfId="0" applyFont="1" applyBorder="1" applyAlignment="1" applyProtection="1">
      <alignment horizontal="center" vertical="top" shrinkToFit="1"/>
      <protection hidden="1"/>
    </xf>
    <xf numFmtId="0" fontId="50" fillId="0" borderId="78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 horizontal="center" vertical="top" shrinkToFi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locked="0"/>
    </xf>
    <xf numFmtId="3" fontId="69" fillId="0" borderId="37" xfId="0" applyNumberFormat="1" applyFont="1" applyBorder="1" applyAlignment="1" applyProtection="1">
      <alignment shrinkToFit="1"/>
      <protection locked="0"/>
    </xf>
    <xf numFmtId="0" fontId="157" fillId="0" borderId="0" xfId="0" applyFont="1" applyAlignment="1" applyProtection="1">
      <alignment/>
      <protection hidden="1"/>
    </xf>
    <xf numFmtId="3" fontId="158" fillId="0" borderId="0" xfId="0" applyNumberFormat="1" applyFont="1" applyAlignment="1" applyProtection="1">
      <alignment shrinkToFit="1"/>
      <protection locked="0"/>
    </xf>
    <xf numFmtId="0" fontId="15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74" fontId="51" fillId="26" borderId="28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69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3" fontId="69" fillId="26" borderId="0" xfId="0" applyNumberFormat="1" applyFont="1" applyFill="1" applyBorder="1" applyAlignment="1" applyProtection="1">
      <alignment/>
      <protection locked="0"/>
    </xf>
    <xf numFmtId="0" fontId="69" fillId="36" borderId="0" xfId="0" applyFont="1" applyFill="1" applyBorder="1" applyAlignment="1" applyProtection="1">
      <alignment/>
      <protection hidden="1"/>
    </xf>
    <xf numFmtId="0" fontId="64" fillId="26" borderId="0" xfId="0" applyFont="1" applyFill="1" applyAlignment="1" applyProtection="1">
      <alignment/>
      <protection hidden="1"/>
    </xf>
    <xf numFmtId="0" fontId="64" fillId="26" borderId="0" xfId="0" applyFont="1" applyFill="1" applyBorder="1" applyAlignment="1" applyProtection="1">
      <alignment/>
      <protection hidden="1"/>
    </xf>
    <xf numFmtId="0" fontId="51" fillId="26" borderId="0" xfId="0" applyFont="1" applyFill="1" applyBorder="1" applyAlignment="1" applyProtection="1">
      <alignment/>
      <protection hidden="1"/>
    </xf>
    <xf numFmtId="0" fontId="81" fillId="0" borderId="0" xfId="0" applyFont="1" applyFill="1" applyAlignment="1" applyProtection="1">
      <alignment/>
      <protection hidden="1"/>
    </xf>
    <xf numFmtId="0" fontId="81" fillId="26" borderId="0" xfId="0" applyFont="1" applyFill="1" applyBorder="1" applyAlignment="1" applyProtection="1">
      <alignment/>
      <protection hidden="1"/>
    </xf>
    <xf numFmtId="0" fontId="81" fillId="26" borderId="0" xfId="0" applyFont="1" applyFill="1" applyAlignment="1" applyProtection="1">
      <alignment/>
      <protection hidden="1"/>
    </xf>
    <xf numFmtId="4" fontId="50" fillId="0" borderId="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/>
      <protection locked="0"/>
    </xf>
    <xf numFmtId="0" fontId="160" fillId="0" borderId="0" xfId="0" applyFont="1" applyAlignment="1" applyProtection="1">
      <alignment/>
      <protection locked="0"/>
    </xf>
    <xf numFmtId="0" fontId="60" fillId="26" borderId="0" xfId="0" applyFont="1" applyFill="1" applyAlignment="1" applyProtection="1">
      <alignment/>
      <protection hidden="1"/>
    </xf>
    <xf numFmtId="0" fontId="155" fillId="0" borderId="0" xfId="0" applyFont="1" applyAlignment="1" applyProtection="1">
      <alignment/>
      <protection hidden="1"/>
    </xf>
    <xf numFmtId="174" fontId="69" fillId="0" borderId="0" xfId="0" applyNumberFormat="1" applyFont="1" applyAlignment="1" applyProtection="1">
      <alignment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5" fillId="17" borderId="20" xfId="0" applyFont="1" applyFill="1" applyBorder="1" applyAlignment="1" applyProtection="1">
      <alignment horizontal="center" vertical="center" shrinkToFit="1"/>
      <protection hidden="1"/>
    </xf>
    <xf numFmtId="0" fontId="135" fillId="17" borderId="10" xfId="0" applyFont="1" applyFill="1" applyBorder="1" applyAlignment="1" applyProtection="1">
      <alignment horizontal="center" vertical="center" shrinkToFit="1"/>
      <protection hidden="1"/>
    </xf>
    <xf numFmtId="0" fontId="135" fillId="17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17" borderId="74" xfId="0" applyFont="1" applyFill="1" applyBorder="1" applyAlignment="1" applyProtection="1">
      <alignment horizontal="left" shrinkToFit="1"/>
      <protection hidden="1"/>
    </xf>
    <xf numFmtId="0" fontId="55" fillId="17" borderId="0" xfId="0" applyFont="1" applyFill="1" applyBorder="1" applyAlignment="1" applyProtection="1">
      <alignment horizontal="left" shrinkToFit="1"/>
      <protection hidden="1"/>
    </xf>
    <xf numFmtId="3" fontId="136" fillId="0" borderId="0" xfId="0" applyNumberFormat="1" applyFont="1" applyFill="1" applyBorder="1" applyAlignment="1" applyProtection="1">
      <alignment horizontal="center" shrinkToFit="1"/>
      <protection hidden="1"/>
    </xf>
    <xf numFmtId="0" fontId="56" fillId="17" borderId="23" xfId="0" applyFont="1" applyFill="1" applyBorder="1" applyAlignment="1" applyProtection="1">
      <alignment horizontal="center"/>
      <protection hidden="1"/>
    </xf>
    <xf numFmtId="0" fontId="130" fillId="28" borderId="93" xfId="0" applyFont="1" applyFill="1" applyBorder="1" applyAlignment="1" applyProtection="1">
      <alignment horizontal="center"/>
      <protection hidden="1"/>
    </xf>
    <xf numFmtId="0" fontId="130" fillId="28" borderId="94" xfId="0" applyFont="1" applyFill="1" applyBorder="1" applyAlignment="1" applyProtection="1">
      <alignment horizontal="center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0" fontId="53" fillId="17" borderId="22" xfId="0" applyFont="1" applyFill="1" applyBorder="1" applyAlignment="1" applyProtection="1">
      <alignment horizontal="center" shrinkToFit="1"/>
      <protection hidden="1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24" fillId="28" borderId="95" xfId="43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0" fillId="30" borderId="31" xfId="0" applyFont="1" applyFill="1" applyBorder="1" applyAlignment="1" applyProtection="1">
      <alignment horizontal="left" wrapText="1"/>
      <protection hidden="1"/>
    </xf>
    <xf numFmtId="0" fontId="22" fillId="31" borderId="64" xfId="0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 wrapText="1"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22" fillId="31" borderId="27" xfId="0" applyFont="1" applyFill="1" applyBorder="1" applyAlignment="1" applyProtection="1">
      <alignment horizontal="left" shrinkToFit="1"/>
      <protection hidden="1"/>
    </xf>
    <xf numFmtId="0" fontId="22" fillId="31" borderId="46" xfId="0" applyFont="1" applyFill="1" applyBorder="1" applyAlignment="1" applyProtection="1">
      <alignment horizontal="left" vertical="center" wrapText="1"/>
      <protection hidden="1"/>
    </xf>
    <xf numFmtId="0" fontId="22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96" xfId="0" applyFont="1" applyFill="1" applyBorder="1" applyAlignment="1" applyProtection="1">
      <alignment horizontal="left" shrinkToFit="1"/>
      <protection hidden="1"/>
    </xf>
    <xf numFmtId="0" fontId="22" fillId="31" borderId="27" xfId="0" applyFont="1" applyFill="1" applyBorder="1" applyAlignment="1" applyProtection="1">
      <alignment horizontal="left" wrapText="1" shrinkToFit="1"/>
      <protection hidden="1"/>
    </xf>
    <xf numFmtId="0" fontId="22" fillId="31" borderId="0" xfId="0" applyFont="1" applyFill="1" applyBorder="1" applyAlignment="1" applyProtection="1">
      <alignment horizontal="left" vertical="center" wrapText="1"/>
      <protection hidden="1"/>
    </xf>
    <xf numFmtId="0" fontId="23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27" xfId="0" applyFont="1" applyFill="1" applyBorder="1" applyAlignment="1" applyProtection="1">
      <alignment horizontal="left" vertical="center" wrapText="1"/>
      <protection hidden="1"/>
    </xf>
    <xf numFmtId="0" fontId="22" fillId="30" borderId="0" xfId="0" applyFont="1" applyFill="1" applyBorder="1" applyAlignment="1" applyProtection="1">
      <alignment horizontal="left" vertical="center" wrapText="1"/>
      <protection hidden="1"/>
    </xf>
    <xf numFmtId="0" fontId="23" fillId="31" borderId="96" xfId="0" applyFont="1" applyFill="1" applyBorder="1" applyAlignment="1" applyProtection="1">
      <alignment horizontal="left" wrapText="1"/>
      <protection hidden="1"/>
    </xf>
    <xf numFmtId="0" fontId="33" fillId="30" borderId="71" xfId="0" applyFont="1" applyFill="1" applyBorder="1" applyAlignment="1" applyProtection="1">
      <alignment horizontal="center" wrapText="1"/>
      <protection hidden="1"/>
    </xf>
    <xf numFmtId="0" fontId="33" fillId="32" borderId="0" xfId="0" applyFont="1" applyFill="1" applyAlignment="1" applyProtection="1">
      <alignment horizontal="center" wrapText="1"/>
      <protection hidden="1"/>
    </xf>
    <xf numFmtId="0" fontId="22" fillId="31" borderId="96" xfId="0" applyFont="1" applyFill="1" applyBorder="1" applyAlignment="1" applyProtection="1">
      <alignment horizontal="left" wrapText="1"/>
      <protection hidden="1"/>
    </xf>
    <xf numFmtId="0" fontId="19" fillId="37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5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49" fontId="51" fillId="17" borderId="15" xfId="0" applyNumberFormat="1" applyFont="1" applyFill="1" applyBorder="1" applyAlignment="1" applyProtection="1">
      <alignment horizontal="center" shrinkToFit="1"/>
      <protection locked="0"/>
    </xf>
    <xf numFmtId="0" fontId="22" fillId="31" borderId="97" xfId="0" applyFont="1" applyFill="1" applyBorder="1" applyAlignment="1" applyProtection="1">
      <alignment horizontal="left" wrapText="1"/>
      <protection hidden="1"/>
    </xf>
    <xf numFmtId="0" fontId="22" fillId="31" borderId="98" xfId="0" applyFont="1" applyFill="1" applyBorder="1" applyAlignment="1" applyProtection="1">
      <alignment horizontal="left" shrinkToFit="1"/>
      <protection hidden="1"/>
    </xf>
    <xf numFmtId="0" fontId="22" fillId="31" borderId="99" xfId="0" applyFont="1" applyFill="1" applyBorder="1" applyAlignment="1" applyProtection="1">
      <alignment horizontal="left" vertical="center" wrapText="1"/>
      <protection hidden="1"/>
    </xf>
    <xf numFmtId="0" fontId="22" fillId="31" borderId="100" xfId="0" applyFont="1" applyFill="1" applyBorder="1" applyAlignment="1" applyProtection="1">
      <alignment horizontal="left" vertical="center" wrapText="1"/>
      <protection hidden="1"/>
    </xf>
    <xf numFmtId="0" fontId="22" fillId="31" borderId="101" xfId="0" applyFont="1" applyFill="1" applyBorder="1" applyAlignment="1" applyProtection="1">
      <alignment horizontal="left" vertical="center" wrapText="1"/>
      <protection hidden="1"/>
    </xf>
    <xf numFmtId="0" fontId="23" fillId="30" borderId="80" xfId="0" applyFont="1" applyFill="1" applyBorder="1" applyAlignment="1" applyProtection="1">
      <alignment horizontal="center" wrapText="1"/>
      <protection hidden="1"/>
    </xf>
    <xf numFmtId="0" fontId="23" fillId="32" borderId="0" xfId="0" applyFont="1" applyFill="1" applyAlignment="1" applyProtection="1">
      <alignment horizontal="center" wrapText="1"/>
      <protection hidden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56" fillId="17" borderId="24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49" fontId="51" fillId="17" borderId="0" xfId="0" applyNumberFormat="1" applyFont="1" applyFill="1" applyBorder="1" applyAlignment="1" applyProtection="1">
      <alignment horizontal="left" vertical="center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 horizontal="left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49" fontId="64" fillId="17" borderId="0" xfId="0" applyNumberFormat="1" applyFont="1" applyFill="1" applyBorder="1" applyAlignment="1" applyProtection="1">
      <alignment horizontal="center" vertical="center" shrinkToFit="1"/>
      <protection hidden="1"/>
    </xf>
    <xf numFmtId="173" fontId="90" fillId="22" borderId="13" xfId="40" applyNumberFormat="1" applyFont="1" applyFill="1" applyBorder="1" applyAlignment="1" applyProtection="1">
      <alignment horizontal="center"/>
      <protection hidden="1"/>
    </xf>
    <xf numFmtId="173" fontId="95" fillId="22" borderId="0" xfId="40" applyNumberFormat="1" applyFont="1" applyFill="1" applyBorder="1" applyAlignment="1" applyProtection="1">
      <alignment horizontal="center"/>
      <protection hidden="1"/>
    </xf>
    <xf numFmtId="173" fontId="90" fillId="22" borderId="13" xfId="40" applyNumberFormat="1" applyFont="1" applyFill="1" applyBorder="1" applyAlignment="1" applyProtection="1">
      <alignment horizontal="center" vertical="center"/>
      <protection hidden="1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0" fontId="90" fillId="22" borderId="13" xfId="40" applyNumberFormat="1" applyFont="1" applyFill="1" applyBorder="1" applyAlignment="1" applyProtection="1">
      <alignment horizontal="center" vertical="center"/>
      <protection hidden="1"/>
    </xf>
    <xf numFmtId="178" fontId="153" fillId="0" borderId="74" xfId="0" applyNumberFormat="1" applyFont="1" applyBorder="1" applyAlignment="1" applyProtection="1">
      <alignment horizontal="left" vertical="center" shrinkToFit="1"/>
      <protection hidden="1"/>
    </xf>
    <xf numFmtId="178" fontId="141" fillId="0" borderId="0" xfId="0" applyNumberFormat="1" applyFont="1" applyAlignment="1">
      <alignment shrinkToFit="1"/>
    </xf>
    <xf numFmtId="0" fontId="88" fillId="0" borderId="102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49" fontId="88" fillId="17" borderId="26" xfId="0" applyNumberFormat="1" applyFont="1" applyFill="1" applyBorder="1" applyAlignment="1" applyProtection="1">
      <alignment/>
      <protection locked="0"/>
    </xf>
    <xf numFmtId="49" fontId="88" fillId="17" borderId="12" xfId="0" applyNumberFormat="1" applyFont="1" applyFill="1" applyBorder="1" applyAlignment="1" applyProtection="1">
      <alignment/>
      <protection locked="0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89" fillId="0" borderId="12" xfId="0" applyFont="1" applyBorder="1" applyAlignment="1" applyProtection="1">
      <alignment shrinkToFit="1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134" fillId="0" borderId="0" xfId="0" applyFont="1" applyBorder="1" applyAlignment="1" applyProtection="1">
      <alignment shrinkToFit="1"/>
      <protection hidden="1"/>
    </xf>
    <xf numFmtId="0" fontId="45" fillId="0" borderId="0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49" fontId="45" fillId="0" borderId="0" xfId="0" applyNumberFormat="1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 shrinkToFit="1"/>
      <protection hidden="1"/>
    </xf>
    <xf numFmtId="0" fontId="83" fillId="23" borderId="13" xfId="0" applyFont="1" applyFill="1" applyBorder="1" applyAlignment="1" applyProtection="1">
      <alignment shrinkToFit="1"/>
      <protection locked="0"/>
    </xf>
    <xf numFmtId="178" fontId="8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173" fontId="97" fillId="22" borderId="13" xfId="4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0" fontId="148" fillId="0" borderId="26" xfId="0" applyFont="1" applyBorder="1" applyAlignment="1" applyProtection="1">
      <alignment shrinkToFit="1"/>
      <protection hidden="1"/>
    </xf>
    <xf numFmtId="0" fontId="148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1" fillId="0" borderId="26" xfId="0" applyFont="1" applyBorder="1" applyAlignment="1" applyProtection="1">
      <alignment horizontal="right" shrinkToFit="1"/>
      <protection hidden="1"/>
    </xf>
    <xf numFmtId="0" fontId="151" fillId="0" borderId="12" xfId="0" applyFont="1" applyBorder="1" applyAlignment="1" applyProtection="1">
      <alignment horizontal="right" shrinkToFit="1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51" fillId="17" borderId="103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3" fontId="51" fillId="17" borderId="13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0" fillId="0" borderId="104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50" fillId="17" borderId="14" xfId="0" applyFont="1" applyFill="1" applyBorder="1" applyAlignment="1" applyProtection="1">
      <alignment/>
      <protection hidden="1"/>
    </xf>
    <xf numFmtId="49" fontId="64" fillId="17" borderId="23" xfId="0" applyNumberFormat="1" applyFont="1" applyFill="1" applyBorder="1" applyAlignment="1" applyProtection="1">
      <alignment shrinkToFit="1"/>
      <protection hidden="1"/>
    </xf>
    <xf numFmtId="0" fontId="64" fillId="17" borderId="23" xfId="0" applyFont="1" applyFill="1" applyBorder="1" applyAlignment="1" applyProtection="1">
      <alignment shrinkToFit="1"/>
      <protection hidden="1"/>
    </xf>
    <xf numFmtId="177" fontId="64" fillId="17" borderId="16" xfId="0" applyNumberFormat="1" applyFont="1" applyFill="1" applyBorder="1" applyAlignment="1" applyProtection="1">
      <alignment horizontal="left" shrinkToFit="1"/>
      <protection hidden="1"/>
    </xf>
    <xf numFmtId="0" fontId="50" fillId="17" borderId="17" xfId="0" applyFont="1" applyFill="1" applyBorder="1" applyAlignment="1" applyProtection="1">
      <alignment/>
      <protection hidden="1"/>
    </xf>
    <xf numFmtId="0" fontId="51" fillId="17" borderId="18" xfId="0" applyNumberFormat="1" applyFont="1" applyFill="1" applyBorder="1" applyAlignment="1" applyProtection="1">
      <alignment horizontal="left" shrinkToFit="1"/>
      <protection hidden="1"/>
    </xf>
    <xf numFmtId="0" fontId="110" fillId="27" borderId="0" xfId="0" applyFont="1" applyFill="1" applyBorder="1" applyAlignment="1" applyProtection="1">
      <alignment horizontal="center"/>
      <protection hidden="1"/>
    </xf>
    <xf numFmtId="0" fontId="51" fillId="17" borderId="23" xfId="0" applyFont="1" applyFill="1" applyBorder="1" applyAlignment="1" applyProtection="1">
      <alignment horizontal="center"/>
      <protection hidden="1"/>
    </xf>
    <xf numFmtId="0" fontId="51" fillId="17" borderId="2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 shrinkToFit="1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17" borderId="23" xfId="0" applyFont="1" applyFill="1" applyBorder="1" applyAlignment="1" applyProtection="1">
      <alignment horizontal="center"/>
      <protection hidden="1"/>
    </xf>
    <xf numFmtId="0" fontId="50" fillId="0" borderId="18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shrinkToFit="1"/>
      <protection hidden="1"/>
    </xf>
    <xf numFmtId="0" fontId="50" fillId="0" borderId="105" xfId="0" applyFont="1" applyBorder="1" applyAlignment="1" applyProtection="1">
      <alignment horizontal="center" shrinkToFit="1"/>
      <protection hidden="1"/>
    </xf>
    <xf numFmtId="0" fontId="50" fillId="0" borderId="24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0" fillId="0" borderId="26" xfId="0" applyFont="1" applyBorder="1" applyAlignment="1" applyProtection="1">
      <alignment wrapText="1"/>
      <protection hidden="1"/>
    </xf>
    <xf numFmtId="0" fontId="50" fillId="0" borderId="106" xfId="0" applyFont="1" applyBorder="1" applyAlignment="1" applyProtection="1">
      <alignment wrapText="1"/>
      <protection hidden="1"/>
    </xf>
    <xf numFmtId="0" fontId="50" fillId="0" borderId="107" xfId="0" applyFont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/>
      <protection hidden="1"/>
    </xf>
    <xf numFmtId="0" fontId="80" fillId="0" borderId="0" xfId="0" applyFont="1" applyBorder="1" applyAlignment="1" applyProtection="1">
      <alignment wrapText="1"/>
      <protection hidden="1"/>
    </xf>
    <xf numFmtId="0" fontId="50" fillId="0" borderId="108" xfId="0" applyFont="1" applyBorder="1" applyAlignment="1" applyProtection="1">
      <alignment wrapText="1"/>
      <protection hidden="1"/>
    </xf>
    <xf numFmtId="0" fontId="51" fillId="26" borderId="80" xfId="0" applyFont="1" applyFill="1" applyBorder="1" applyAlignment="1" applyProtection="1">
      <alignment horizontal="center" shrinkToFit="1"/>
      <protection hidden="1"/>
    </xf>
    <xf numFmtId="0" fontId="51" fillId="26" borderId="0" xfId="0" applyFont="1" applyFill="1" applyBorder="1" applyAlignment="1" applyProtection="1">
      <alignment horizontal="center" shrinkToFit="1"/>
      <protection hidden="1"/>
    </xf>
    <xf numFmtId="0" fontId="50" fillId="0" borderId="109" xfId="0" applyFont="1" applyBorder="1" applyAlignment="1" applyProtection="1">
      <alignment wrapTex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0" fillId="0" borderId="27" xfId="0" applyFont="1" applyBorder="1" applyAlignment="1" applyProtection="1">
      <alignment wrapText="1"/>
      <protection hidden="1"/>
    </xf>
    <xf numFmtId="0" fontId="100" fillId="0" borderId="110" xfId="0" applyFont="1" applyBorder="1" applyAlignment="1" applyProtection="1">
      <alignment vertical="top" wrapText="1"/>
      <protection hidden="1"/>
    </xf>
    <xf numFmtId="0" fontId="50" fillId="0" borderId="86" xfId="0" applyFont="1" applyBorder="1" applyAlignment="1" applyProtection="1">
      <alignment wrapText="1"/>
      <protection hidden="1"/>
    </xf>
    <xf numFmtId="0" fontId="50" fillId="0" borderId="75" xfId="0" applyFont="1" applyBorder="1" applyAlignment="1" applyProtection="1">
      <alignment wrapText="1"/>
      <protection hidden="1"/>
    </xf>
    <xf numFmtId="0" fontId="51" fillId="0" borderId="27" xfId="0" applyFont="1" applyBorder="1" applyAlignment="1" applyProtection="1">
      <alignment vertical="top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51" fillId="17" borderId="18" xfId="0" applyFont="1" applyFill="1" applyBorder="1" applyAlignment="1" applyProtection="1">
      <alignment horizontal="left" shrinkToFit="1"/>
      <protection hidden="1"/>
    </xf>
    <xf numFmtId="0" fontId="50" fillId="17" borderId="111" xfId="0" applyFont="1" applyFill="1" applyBorder="1" applyAlignment="1" applyProtection="1">
      <alignment horizontal="center"/>
      <protection hidden="1"/>
    </xf>
    <xf numFmtId="174" fontId="51" fillId="17" borderId="35" xfId="0" applyNumberFormat="1" applyFont="1" applyFill="1" applyBorder="1" applyAlignment="1" applyProtection="1">
      <alignment vertical="center" shrinkToFit="1"/>
      <protection locked="0"/>
    </xf>
    <xf numFmtId="174" fontId="51" fillId="17" borderId="12" xfId="0" applyNumberFormat="1" applyFont="1" applyFill="1" applyBorder="1" applyAlignment="1" applyProtection="1">
      <alignment vertical="center" shrinkToFit="1"/>
      <protection locked="0"/>
    </xf>
    <xf numFmtId="174" fontId="51" fillId="17" borderId="36" xfId="0" applyNumberFormat="1" applyFont="1" applyFill="1" applyBorder="1" applyAlignment="1" applyProtection="1">
      <alignment vertical="center" shrinkToFit="1"/>
      <protection locked="0"/>
    </xf>
    <xf numFmtId="0" fontId="50" fillId="26" borderId="0" xfId="0" applyFont="1" applyFill="1" applyBorder="1" applyAlignment="1" applyProtection="1">
      <alignment horizontal="center" shrinkToFit="1"/>
      <protection hidden="1"/>
    </xf>
    <xf numFmtId="0" fontId="0" fillId="26" borderId="0" xfId="0" applyFill="1" applyBorder="1" applyAlignment="1">
      <alignment horizontal="center" shrinkToFit="1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174" fontId="51" fillId="27" borderId="12" xfId="0" applyNumberFormat="1" applyFont="1" applyFill="1" applyBorder="1" applyAlignment="1" applyProtection="1">
      <alignment vertical="center" shrinkToFit="1"/>
      <protection hidden="1"/>
    </xf>
    <xf numFmtId="174" fontId="51" fillId="27" borderId="36" xfId="0" applyNumberFormat="1" applyFont="1" applyFill="1" applyBorder="1" applyAlignment="1" applyProtection="1">
      <alignment vertical="center" shrinkToFit="1"/>
      <protection hidden="1"/>
    </xf>
    <xf numFmtId="0" fontId="51" fillId="26" borderId="0" xfId="0" applyFont="1" applyFill="1" applyBorder="1" applyAlignment="1" applyProtection="1">
      <alignment vertical="top" wrapText="1"/>
      <protection hidden="1"/>
    </xf>
    <xf numFmtId="0" fontId="0" fillId="26" borderId="0" xfId="0" applyFill="1" applyBorder="1" applyAlignment="1">
      <alignment wrapText="1"/>
    </xf>
    <xf numFmtId="0" fontId="59" fillId="17" borderId="14" xfId="0" applyFont="1" applyFill="1" applyBorder="1" applyAlignment="1" applyProtection="1">
      <alignment horizontal="center" wrapText="1"/>
      <protection hidden="1"/>
    </xf>
    <xf numFmtId="0" fontId="59" fillId="17" borderId="0" xfId="0" applyFont="1" applyFill="1" applyBorder="1" applyAlignment="1" applyProtection="1">
      <alignment horizontal="center" wrapText="1"/>
      <protection hidden="1"/>
    </xf>
    <xf numFmtId="0" fontId="59" fillId="17" borderId="16" xfId="0" applyFont="1" applyFill="1" applyBorder="1" applyAlignment="1" applyProtection="1">
      <alignment horizontal="center" wrapText="1"/>
      <protection hidden="1"/>
    </xf>
    <xf numFmtId="0" fontId="51" fillId="17" borderId="0" xfId="0" applyFont="1" applyFill="1" applyBorder="1" applyAlignment="1" applyProtection="1">
      <alignment/>
      <protection hidden="1"/>
    </xf>
    <xf numFmtId="165" fontId="64" fillId="17" borderId="16" xfId="0" applyNumberFormat="1" applyFont="1" applyFill="1" applyBorder="1" applyAlignment="1" applyProtection="1">
      <alignment horizontal="left" shrinkToFit="1"/>
      <protection hidden="1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8" fillId="0" borderId="12" xfId="0" applyFont="1" applyBorder="1" applyAlignment="1">
      <alignment vertical="top" wrapText="1" shrinkToFit="1"/>
    </xf>
    <xf numFmtId="0" fontId="138" fillId="0" borderId="36" xfId="0" applyFont="1" applyBorder="1" applyAlignment="1">
      <alignment vertical="top" wrapText="1" shrinkToFit="1"/>
    </xf>
    <xf numFmtId="0" fontId="65" fillId="29" borderId="12" xfId="0" applyFont="1" applyFill="1" applyBorder="1" applyAlignment="1" applyProtection="1">
      <alignment vertical="top" wrapText="1" shrinkToFit="1"/>
      <protection hidden="1"/>
    </xf>
    <xf numFmtId="0" fontId="138" fillId="29" borderId="12" xfId="0" applyFont="1" applyFill="1" applyBorder="1" applyAlignment="1">
      <alignment vertical="top" wrapText="1" shrinkToFit="1"/>
    </xf>
    <xf numFmtId="0" fontId="138" fillId="29" borderId="36" xfId="0" applyFont="1" applyFill="1" applyBorder="1" applyAlignment="1">
      <alignment vertical="top" wrapText="1" shrinkToFit="1"/>
    </xf>
    <xf numFmtId="0" fontId="51" fillId="17" borderId="112" xfId="0" applyFont="1" applyFill="1" applyBorder="1" applyAlignment="1" applyProtection="1">
      <alignment horizontal="center" vertical="center" shrinkToFit="1"/>
      <protection hidden="1"/>
    </xf>
    <xf numFmtId="0" fontId="51" fillId="17" borderId="110" xfId="0" applyFont="1" applyFill="1" applyBorder="1" applyAlignment="1" applyProtection="1">
      <alignment horizontal="center" vertical="center" shrinkToFit="1"/>
      <protection hidden="1"/>
    </xf>
    <xf numFmtId="0" fontId="51" fillId="17" borderId="113" xfId="0" applyFont="1" applyFill="1" applyBorder="1" applyAlignment="1" applyProtection="1">
      <alignment horizontal="center" vertical="center" shrinkToFit="1"/>
      <protection hidden="1"/>
    </xf>
    <xf numFmtId="0" fontId="51" fillId="17" borderId="114" xfId="0" applyFont="1" applyFill="1" applyBorder="1" applyAlignment="1" applyProtection="1">
      <alignment horizontal="center" vertical="center" shrinkToFit="1"/>
      <protection hidden="1"/>
    </xf>
    <xf numFmtId="0" fontId="51" fillId="17" borderId="73" xfId="0" applyFont="1" applyFill="1" applyBorder="1" applyAlignment="1" applyProtection="1">
      <alignment horizontal="center" vertical="center" shrinkToFit="1"/>
      <protection hidden="1"/>
    </xf>
    <xf numFmtId="0" fontId="51" fillId="17" borderId="115" xfId="0" applyFont="1" applyFill="1" applyBorder="1" applyAlignment="1" applyProtection="1">
      <alignment horizontal="center" vertical="center" shrinkToFit="1"/>
      <protection hidden="1"/>
    </xf>
    <xf numFmtId="0" fontId="120" fillId="17" borderId="0" xfId="0" applyFont="1" applyFill="1" applyBorder="1" applyAlignment="1" applyProtection="1">
      <alignment horizontal="right" shrinkToFit="1"/>
      <protection hidden="1"/>
    </xf>
    <xf numFmtId="0" fontId="138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59" fillId="17" borderId="116" xfId="0" applyFont="1" applyFill="1" applyBorder="1" applyAlignment="1" applyProtection="1">
      <alignment horizontal="left" vertical="center" shrinkToFit="1"/>
      <protection hidden="1"/>
    </xf>
    <xf numFmtId="0" fontId="0" fillId="0" borderId="117" xfId="0" applyBorder="1" applyAlignment="1">
      <alignment horizontal="left" vertical="center" shrinkToFit="1"/>
    </xf>
    <xf numFmtId="0" fontId="0" fillId="0" borderId="118" xfId="0" applyBorder="1" applyAlignment="1">
      <alignment horizontal="left" vertical="center" shrinkToFit="1"/>
    </xf>
    <xf numFmtId="174" fontId="51" fillId="38" borderId="35" xfId="0" applyNumberFormat="1" applyFont="1" applyFill="1" applyBorder="1" applyAlignment="1" applyProtection="1">
      <alignment vertical="center" shrinkToFit="1"/>
      <protection locked="0"/>
    </xf>
    <xf numFmtId="174" fontId="51" fillId="38" borderId="12" xfId="0" applyNumberFormat="1" applyFont="1" applyFill="1" applyBorder="1" applyAlignment="1" applyProtection="1">
      <alignment vertical="center" shrinkToFit="1"/>
      <protection locked="0"/>
    </xf>
    <xf numFmtId="174" fontId="51" fillId="38" borderId="36" xfId="0" applyNumberFormat="1" applyFont="1" applyFill="1" applyBorder="1" applyAlignment="1" applyProtection="1">
      <alignment vertical="center" shrinkToFit="1"/>
      <protection locked="0"/>
    </xf>
    <xf numFmtId="174" fontId="51" fillId="39" borderId="35" xfId="0" applyNumberFormat="1" applyFont="1" applyFill="1" applyBorder="1" applyAlignment="1" applyProtection="1">
      <alignment vertical="center" shrinkToFit="1"/>
      <protection hidden="1"/>
    </xf>
    <xf numFmtId="174" fontId="51" fillId="39" borderId="12" xfId="0" applyNumberFormat="1" applyFont="1" applyFill="1" applyBorder="1" applyAlignment="1" applyProtection="1">
      <alignment vertical="center" shrinkToFit="1"/>
      <protection hidden="1"/>
    </xf>
    <xf numFmtId="174" fontId="51" fillId="39" borderId="36" xfId="0" applyNumberFormat="1" applyFont="1" applyFill="1" applyBorder="1" applyAlignment="1" applyProtection="1">
      <alignment vertical="center" shrinkToFit="1"/>
      <protection hidden="1"/>
    </xf>
    <xf numFmtId="0" fontId="23" fillId="0" borderId="0" xfId="0" applyFont="1" applyAlignment="1" applyProtection="1">
      <alignment wrapTex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0" fontId="65" fillId="0" borderId="13" xfId="0" applyFont="1" applyBorder="1" applyAlignment="1" applyProtection="1">
      <alignment horizontal="left" vertical="center" wrapText="1"/>
      <protection hidden="1"/>
    </xf>
    <xf numFmtId="174" fontId="51" fillId="0" borderId="13" xfId="0" applyNumberFormat="1" applyFont="1" applyFill="1" applyBorder="1" applyAlignment="1" applyProtection="1">
      <alignment horizontal="right" shrinkToFit="1"/>
      <protection locked="0"/>
    </xf>
    <xf numFmtId="0" fontId="66" fillId="0" borderId="0" xfId="0" applyFont="1" applyBorder="1" applyAlignment="1" applyProtection="1">
      <alignment wrapText="1"/>
      <protection hidden="1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0" fontId="65" fillId="0" borderId="13" xfId="0" applyFont="1" applyBorder="1" applyAlignment="1" applyProtection="1">
      <alignment vertical="center" wrapText="1"/>
      <protection hidden="1"/>
    </xf>
    <xf numFmtId="17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174" fontId="51" fillId="0" borderId="22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 applyProtection="1">
      <alignment vertical="top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0" fontId="110" fillId="17" borderId="24" xfId="0" applyFont="1" applyFill="1" applyBorder="1" applyAlignment="1" applyProtection="1">
      <alignment horizontal="center"/>
      <protection hidden="1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174" fontId="51" fillId="0" borderId="20" xfId="0" applyNumberFormat="1" applyFont="1" applyFill="1" applyBorder="1" applyAlignment="1" applyProtection="1">
      <alignment horizontal="right" shrinkToFit="1"/>
      <protection locked="0"/>
    </xf>
    <xf numFmtId="174" fontId="51" fillId="0" borderId="10" xfId="0" applyNumberFormat="1" applyFont="1" applyFill="1" applyBorder="1" applyAlignment="1" applyProtection="1">
      <alignment horizontal="right" shrinkToFit="1"/>
      <protection locked="0"/>
    </xf>
    <xf numFmtId="174" fontId="51" fillId="0" borderId="19" xfId="0" applyNumberFormat="1" applyFont="1" applyFill="1" applyBorder="1" applyAlignment="1" applyProtection="1">
      <alignment horizontal="right" shrinkToFit="1"/>
      <protection locked="0"/>
    </xf>
    <xf numFmtId="174" fontId="51" fillId="0" borderId="17" xfId="0" applyNumberFormat="1" applyFont="1" applyFill="1" applyBorder="1" applyAlignment="1" applyProtection="1">
      <alignment horizontal="right" shrinkToFit="1"/>
      <protection locked="0"/>
    </xf>
    <xf numFmtId="174" fontId="51" fillId="0" borderId="11" xfId="0" applyNumberFormat="1" applyFont="1" applyFill="1" applyBorder="1" applyAlignment="1" applyProtection="1">
      <alignment horizontal="right" shrinkToFit="1"/>
      <protection locked="0"/>
    </xf>
    <xf numFmtId="174" fontId="51" fillId="0" borderId="18" xfId="0" applyNumberFormat="1" applyFont="1" applyFill="1" applyBorder="1" applyAlignment="1" applyProtection="1">
      <alignment horizontal="right" shrinkToFit="1"/>
      <protection locked="0"/>
    </xf>
    <xf numFmtId="174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2" xfId="0" applyNumberFormat="1" applyFont="1" applyFill="1" applyBorder="1" applyAlignment="1" applyProtection="1">
      <alignment horizontal="right" shrinkToFit="1"/>
      <protection locked="0"/>
    </xf>
    <xf numFmtId="174" fontId="51" fillId="0" borderId="26" xfId="0" applyNumberFormat="1" applyFont="1" applyFill="1" applyBorder="1" applyAlignment="1" applyProtection="1">
      <alignment horizontal="right" shrinkToFit="1"/>
      <protection locked="0"/>
    </xf>
    <xf numFmtId="0" fontId="49" fillId="0" borderId="0" xfId="0" applyFont="1" applyBorder="1" applyAlignment="1" applyProtection="1">
      <alignment horizont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19" xfId="0" applyFont="1" applyBorder="1" applyAlignment="1" applyProtection="1">
      <alignment horizontal="center" vertical="center"/>
      <protection hidden="1"/>
    </xf>
    <xf numFmtId="0" fontId="113" fillId="0" borderId="14" xfId="0" applyFont="1" applyBorder="1" applyAlignment="1" applyProtection="1">
      <alignment horizontal="left" vertical="center"/>
      <protection hidden="1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7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0" applyFont="1" applyBorder="1" applyAlignment="1" applyProtection="1">
      <alignment horizontal="center" shrinkToFit="1"/>
      <protection hidden="1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49" fillId="17" borderId="26" xfId="0" applyFont="1" applyFill="1" applyBorder="1" applyAlignment="1" applyProtection="1">
      <alignment horizontal="left" vertical="center" shrinkToFit="1"/>
      <protection locked="0"/>
    </xf>
    <xf numFmtId="0" fontId="49" fillId="17" borderId="13" xfId="0" applyFont="1" applyFill="1" applyBorder="1" applyAlignment="1" applyProtection="1">
      <alignment horizontal="left" vertical="center" shrinkToFit="1"/>
      <protection locked="0"/>
    </xf>
    <xf numFmtId="174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49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17" borderId="0" xfId="0" applyFont="1" applyFill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50" fillId="0" borderId="26" xfId="0" applyFont="1" applyBorder="1" applyAlignment="1" applyProtection="1">
      <alignment/>
      <protection hidden="1"/>
    </xf>
    <xf numFmtId="0" fontId="51" fillId="17" borderId="23" xfId="0" applyFont="1" applyFill="1" applyBorder="1" applyAlignment="1" applyProtection="1">
      <alignment horizontal="center" shrinkToFit="1"/>
      <protection hidden="1"/>
    </xf>
    <xf numFmtId="0" fontId="50" fillId="17" borderId="20" xfId="0" applyFont="1" applyFill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64" fillId="0" borderId="112" xfId="0" applyFont="1" applyBorder="1" applyAlignment="1" applyProtection="1">
      <alignment horizontal="center" vertical="center" shrinkToFit="1"/>
      <protection hidden="1"/>
    </xf>
    <xf numFmtId="0" fontId="137" fillId="0" borderId="110" xfId="0" applyFont="1" applyBorder="1" applyAlignment="1">
      <alignment horizontal="center" vertical="center" shrinkToFit="1"/>
    </xf>
    <xf numFmtId="0" fontId="137" fillId="0" borderId="113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137" fillId="0" borderId="12" xfId="0" applyFont="1" applyBorder="1" applyAlignment="1">
      <alignment horizontal="center" vertical="center" shrinkToFit="1"/>
    </xf>
    <xf numFmtId="0" fontId="137" fillId="0" borderId="26" xfId="0" applyFont="1" applyBorder="1" applyAlignment="1">
      <alignment horizontal="center" vertical="center" shrinkToFit="1"/>
    </xf>
    <xf numFmtId="0" fontId="49" fillId="17" borderId="18" xfId="0" applyFont="1" applyFill="1" applyBorder="1" applyAlignment="1" applyProtection="1">
      <alignment horizontal="left" vertical="center" shrinkToFit="1"/>
      <protection locked="0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178" fontId="64" fillId="17" borderId="21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26" xfId="0" applyNumberFormat="1" applyFont="1" applyBorder="1" applyAlignment="1" applyProtection="1">
      <alignment horizontal="right" vertical="center" shrinkToFit="1"/>
      <protection locked="0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178" fontId="64" fillId="17" borderId="112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10" xfId="0" applyNumberFormat="1" applyFont="1" applyBorder="1" applyAlignment="1" applyProtection="1">
      <alignment horizontal="right" vertical="center" shrinkToFit="1"/>
      <protection locked="0"/>
    </xf>
    <xf numFmtId="178" fontId="25" fillId="0" borderId="113" xfId="0" applyNumberFormat="1" applyFont="1" applyBorder="1" applyAlignment="1" applyProtection="1">
      <alignment horizontal="right" vertical="center" shrinkToFit="1"/>
      <protection locked="0"/>
    </xf>
    <xf numFmtId="178" fontId="64" fillId="17" borderId="35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51" fillId="17" borderId="13" xfId="0" applyFont="1" applyFill="1" applyBorder="1" applyAlignment="1" applyProtection="1">
      <alignment horizontal="left" vertical="center" wrapText="1"/>
      <protection locked="0"/>
    </xf>
    <xf numFmtId="174" fontId="51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4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lef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left" vertical="top" wrapText="1"/>
      <protection hidden="1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50" fillId="17" borderId="13" xfId="0" applyFont="1" applyFill="1" applyBorder="1" applyAlignment="1" applyProtection="1">
      <alignment horizontal="left" vertical="center" shrinkToFit="1"/>
      <protection locked="0"/>
    </xf>
    <xf numFmtId="0" fontId="50" fillId="0" borderId="13" xfId="0" applyFont="1" applyBorder="1" applyAlignment="1" applyProtection="1">
      <alignment horizontal="center" shrinkToFit="1"/>
      <protection hidden="1"/>
    </xf>
    <xf numFmtId="0" fontId="21" fillId="33" borderId="0" xfId="56" applyFont="1" applyFill="1" applyBorder="1" applyAlignment="1" applyProtection="1">
      <alignment horizontal="left"/>
      <protection hidden="1"/>
    </xf>
    <xf numFmtId="0" fontId="14" fillId="34" borderId="27" xfId="56" applyFont="1" applyFill="1" applyBorder="1" applyAlignment="1" applyProtection="1">
      <alignment horizontal="left"/>
      <protection locked="0"/>
    </xf>
    <xf numFmtId="0" fontId="14" fillId="34" borderId="27" xfId="56" applyFont="1" applyFill="1" applyBorder="1" applyAlignment="1" applyProtection="1">
      <alignment horizontal="center"/>
      <protection locked="0"/>
    </xf>
    <xf numFmtId="0" fontId="34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14" fillId="33" borderId="0" xfId="56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14" fillId="34" borderId="112" xfId="56" applyFont="1" applyFill="1" applyBorder="1" applyAlignment="1" applyProtection="1">
      <alignment horizontal="center"/>
      <protection locked="0"/>
    </xf>
    <xf numFmtId="0" fontId="14" fillId="34" borderId="110" xfId="56" applyFont="1" applyFill="1" applyBorder="1" applyAlignment="1" applyProtection="1">
      <alignment horizontal="center"/>
      <protection locked="0"/>
    </xf>
    <xf numFmtId="0" fontId="14" fillId="34" borderId="113" xfId="56" applyFont="1" applyFill="1" applyBorder="1" applyAlignment="1" applyProtection="1">
      <alignment horizontal="center"/>
      <protection locked="0"/>
    </xf>
    <xf numFmtId="0" fontId="0" fillId="34" borderId="27" xfId="57" applyFont="1" applyFill="1" applyBorder="1" applyAlignment="1" applyProtection="1">
      <alignment horizontal="center"/>
      <protection locked="0"/>
    </xf>
    <xf numFmtId="0" fontId="24" fillId="33" borderId="0" xfId="43" applyNumberFormat="1" applyFill="1" applyBorder="1" applyAlignment="1" applyProtection="1">
      <alignment/>
      <protection hidden="1"/>
    </xf>
    <xf numFmtId="0" fontId="24" fillId="33" borderId="0" xfId="43" applyNumberFormat="1" applyFont="1" applyFill="1" applyBorder="1" applyAlignment="1" applyProtection="1">
      <alignment/>
      <protection hidden="1"/>
    </xf>
    <xf numFmtId="165" fontId="14" fillId="34" borderId="27" xfId="0" applyNumberFormat="1" applyFont="1" applyFill="1" applyBorder="1" applyAlignment="1" applyProtection="1">
      <alignment horizontal="left" shrinkToFit="1"/>
      <protection locked="0"/>
    </xf>
    <xf numFmtId="0" fontId="14" fillId="34" borderId="31" xfId="56" applyFont="1" applyFill="1" applyBorder="1" applyAlignment="1" applyProtection="1">
      <alignment horizontal="left" shrinkToFit="1"/>
      <protection locked="0"/>
    </xf>
    <xf numFmtId="0" fontId="14" fillId="34" borderId="120" xfId="56" applyFont="1" applyFill="1" applyBorder="1" applyAlignment="1" applyProtection="1">
      <alignment horizontal="center"/>
      <protection locked="0"/>
    </xf>
    <xf numFmtId="0" fontId="14" fillId="34" borderId="85" xfId="56" applyFont="1" applyFill="1" applyBorder="1" applyAlignment="1" applyProtection="1">
      <alignment horizontal="left"/>
      <protection locked="0"/>
    </xf>
    <xf numFmtId="0" fontId="14" fillId="34" borderId="86" xfId="56" applyFon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22" fillId="35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5" borderId="67" xfId="56" applyFont="1" applyFill="1" applyBorder="1" applyAlignment="1" applyProtection="1">
      <alignment horizontal="left"/>
      <protection hidden="1"/>
    </xf>
    <xf numFmtId="164" fontId="14" fillId="34" borderId="86" xfId="56" applyNumberFormat="1" applyFont="1" applyFill="1" applyBorder="1" applyAlignment="1" applyProtection="1">
      <alignment horizontal="left"/>
      <protection locked="0"/>
    </xf>
    <xf numFmtId="164" fontId="14" fillId="34" borderId="87" xfId="56" applyNumberFormat="1" applyFont="1" applyFill="1" applyBorder="1" applyAlignment="1" applyProtection="1">
      <alignment horizontal="left"/>
      <protection locked="0"/>
    </xf>
    <xf numFmtId="0" fontId="14" fillId="34" borderId="88" xfId="56" applyFont="1" applyFill="1" applyBorder="1" applyAlignment="1" applyProtection="1">
      <alignment horizontal="left"/>
      <protection locked="0"/>
    </xf>
    <xf numFmtId="0" fontId="14" fillId="34" borderId="89" xfId="56" applyFont="1" applyFill="1" applyBorder="1" applyAlignment="1" applyProtection="1">
      <alignment horizontal="left"/>
      <protection locked="0"/>
    </xf>
    <xf numFmtId="0" fontId="22" fillId="33" borderId="16" xfId="0" applyFont="1" applyFill="1" applyBorder="1" applyAlignment="1" applyProtection="1">
      <alignment horizontal="left"/>
      <protection hidden="1"/>
    </xf>
    <xf numFmtId="0" fontId="37" fillId="33" borderId="0" xfId="0" applyFont="1" applyFill="1" applyBorder="1" applyAlignment="1" applyProtection="1">
      <alignment horizontal="center" wrapText="1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0" fontId="19" fillId="33" borderId="16" xfId="0" applyFont="1" applyFill="1" applyBorder="1" applyAlignment="1" applyProtection="1">
      <alignment horizontal="left" shrinkToFit="1"/>
      <protection hidden="1"/>
    </xf>
    <xf numFmtId="0" fontId="37" fillId="33" borderId="0" xfId="0" applyFont="1" applyFill="1" applyBorder="1" applyAlignment="1" applyProtection="1">
      <alignment horizontal="left" wrapText="1"/>
      <protection hidden="1"/>
    </xf>
    <xf numFmtId="0" fontId="22" fillId="33" borderId="16" xfId="0" applyFont="1" applyFill="1" applyBorder="1" applyAlignment="1" applyProtection="1">
      <alignment horizontal="left" wrapText="1" shrinkToFit="1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2" fillId="33" borderId="16" xfId="0" applyFont="1" applyFill="1" applyBorder="1" applyAlignment="1" applyProtection="1">
      <alignment horizontal="left" shrinkToFit="1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943" t="str">
        <f>K26</f>
        <v>www.iparuzes.hu                   .</v>
      </c>
      <c r="B1" s="943"/>
      <c r="C1" s="943"/>
      <c r="D1" s="943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943"/>
      <c r="B2" s="943"/>
      <c r="C2" s="943"/>
      <c r="D2" s="943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217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0">
        <f>F1</f>
        <v>0</v>
      </c>
    </row>
    <row r="6" spans="4:24" ht="21" customHeight="1">
      <c r="D6" s="1" t="s">
        <v>218</v>
      </c>
      <c r="E6" s="375">
        <v>24</v>
      </c>
      <c r="F6" s="375">
        <v>52</v>
      </c>
      <c r="G6" s="375">
        <v>17</v>
      </c>
      <c r="H6" s="375">
        <v>24</v>
      </c>
      <c r="I6" s="375">
        <v>35</v>
      </c>
      <c r="J6" s="375">
        <v>24</v>
      </c>
      <c r="K6" s="375">
        <v>58</v>
      </c>
      <c r="L6" s="375">
        <v>24</v>
      </c>
      <c r="M6" s="375">
        <v>188</v>
      </c>
      <c r="N6" s="375">
        <v>24</v>
      </c>
      <c r="O6" s="375">
        <v>71</v>
      </c>
      <c r="P6" s="375">
        <v>194</v>
      </c>
      <c r="Q6" s="375">
        <v>80</v>
      </c>
      <c r="R6" s="375">
        <v>198</v>
      </c>
      <c r="S6" s="375">
        <v>36</v>
      </c>
      <c r="T6" s="4"/>
      <c r="X6" s="4" t="s">
        <v>219</v>
      </c>
    </row>
    <row r="7" spans="4:19" ht="21" customHeight="1">
      <c r="D7" s="1" t="s">
        <v>220</v>
      </c>
      <c r="E7" s="375">
        <v>194</v>
      </c>
      <c r="F7" s="375">
        <v>24</v>
      </c>
      <c r="G7" s="375">
        <v>52</v>
      </c>
      <c r="H7" s="375">
        <v>97</v>
      </c>
      <c r="I7" s="375">
        <v>24</v>
      </c>
      <c r="J7" s="375">
        <v>102</v>
      </c>
      <c r="K7" s="375">
        <v>198</v>
      </c>
      <c r="L7" s="375">
        <v>20</v>
      </c>
      <c r="M7" s="375">
        <v>154</v>
      </c>
      <c r="N7" s="375">
        <v>24</v>
      </c>
      <c r="O7" s="375">
        <v>24</v>
      </c>
      <c r="P7" s="375">
        <v>67</v>
      </c>
      <c r="Q7" s="375">
        <v>24</v>
      </c>
      <c r="R7" s="375">
        <v>53</v>
      </c>
      <c r="S7" s="375">
        <v>190</v>
      </c>
    </row>
    <row r="8" spans="4:19" ht="21" customHeight="1">
      <c r="D8" s="1" t="s">
        <v>221</v>
      </c>
      <c r="E8" s="375">
        <v>198</v>
      </c>
      <c r="F8" s="375">
        <v>24</v>
      </c>
      <c r="G8" s="375">
        <v>74</v>
      </c>
      <c r="H8" s="375">
        <v>24</v>
      </c>
      <c r="I8" s="375">
        <v>46</v>
      </c>
      <c r="J8" s="375">
        <v>24</v>
      </c>
      <c r="K8" s="375">
        <v>23</v>
      </c>
      <c r="L8" s="375">
        <v>184</v>
      </c>
      <c r="M8" s="375">
        <v>18</v>
      </c>
      <c r="N8" s="375">
        <v>24</v>
      </c>
      <c r="O8" s="375">
        <v>170</v>
      </c>
      <c r="P8" s="375">
        <v>24</v>
      </c>
      <c r="Q8" s="375">
        <v>24</v>
      </c>
      <c r="R8" s="375">
        <v>76</v>
      </c>
      <c r="S8" s="375">
        <v>24</v>
      </c>
    </row>
    <row r="9" spans="4:19" ht="21" customHeight="1">
      <c r="D9" s="1" t="s">
        <v>222</v>
      </c>
      <c r="E9" s="375">
        <v>24</v>
      </c>
      <c r="F9" s="375">
        <v>52</v>
      </c>
      <c r="G9" s="375">
        <v>24</v>
      </c>
      <c r="H9" s="375">
        <v>24</v>
      </c>
      <c r="I9" s="375">
        <v>84</v>
      </c>
      <c r="J9" s="375">
        <v>168</v>
      </c>
      <c r="K9" s="375">
        <v>54</v>
      </c>
      <c r="L9" s="375">
        <v>17</v>
      </c>
      <c r="M9" s="375">
        <v>24</v>
      </c>
      <c r="N9" s="375">
        <v>24</v>
      </c>
      <c r="O9" s="375">
        <v>73</v>
      </c>
      <c r="P9" s="375">
        <v>24</v>
      </c>
      <c r="Q9" s="375">
        <v>204</v>
      </c>
      <c r="R9" s="375">
        <v>162</v>
      </c>
      <c r="S9" s="375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223</v>
      </c>
      <c r="K26" s="944" t="str">
        <f>IF(E11=243,E23,"DEMÓ FELHASZNÁLÓ. KÉREM, REGISZTRÁLJA!")</f>
        <v>www.iparuzes.hu                   .</v>
      </c>
      <c r="L26" s="944"/>
      <c r="M26" s="944"/>
      <c r="N26" s="944"/>
      <c r="O26" s="944"/>
      <c r="P26" s="944"/>
      <c r="Q26" s="944"/>
      <c r="R26" s="944"/>
      <c r="S26" s="944"/>
      <c r="T26" s="944"/>
      <c r="U26" s="944"/>
      <c r="V26" s="944"/>
      <c r="W26" s="944"/>
      <c r="X26" s="944"/>
      <c r="Y26" s="944"/>
      <c r="Z26" s="944"/>
      <c r="AA26" s="944"/>
      <c r="AB26" s="944"/>
      <c r="AC26" s="944"/>
      <c r="AD26" s="944"/>
      <c r="AE26" s="944"/>
      <c r="AF26" s="944"/>
      <c r="AG26" s="944"/>
      <c r="AH26" s="944"/>
      <c r="AI26" s="944"/>
    </row>
    <row r="27" spans="11:35" ht="12.75">
      <c r="K27" s="945" t="s">
        <v>224</v>
      </c>
      <c r="L27" s="945"/>
      <c r="M27" s="945"/>
      <c r="N27" s="945"/>
      <c r="O27" s="945"/>
      <c r="P27" s="945"/>
      <c r="Q27" s="945"/>
      <c r="R27" s="945"/>
      <c r="S27" s="945"/>
      <c r="T27" s="945"/>
      <c r="U27" s="945"/>
      <c r="V27" s="945"/>
      <c r="W27" s="945"/>
      <c r="X27" s="945"/>
      <c r="Y27" s="945"/>
      <c r="Z27" s="945"/>
      <c r="AA27" s="945"/>
      <c r="AB27" s="945"/>
      <c r="AC27" s="945"/>
      <c r="AD27" s="945"/>
      <c r="AE27" s="945"/>
      <c r="AF27" s="945"/>
      <c r="AG27" s="945"/>
      <c r="AH27" s="945"/>
      <c r="AI27" s="945"/>
    </row>
    <row r="28" ht="12.75">
      <c r="K28" s="7" t="s">
        <v>257</v>
      </c>
    </row>
    <row r="29" ht="12.75">
      <c r="K29" s="7" t="s">
        <v>258</v>
      </c>
    </row>
    <row r="30" spans="11:29" ht="12.75">
      <c r="K30" s="946" t="str">
        <f>IF(AND(F1=0,K26=K27),"SIKERES REGISZTRÁCIÓ","")</f>
        <v>SIKERES REGISZTRÁCIÓ</v>
      </c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</row>
    <row r="36" spans="5:12" ht="12.75">
      <c r="E36" s="8" t="s">
        <v>259</v>
      </c>
      <c r="F36" s="9"/>
      <c r="K36" s="5" t="s">
        <v>260</v>
      </c>
      <c r="L36" s="5"/>
    </row>
    <row r="37" spans="11:12" ht="12.75">
      <c r="K37" s="5" t="s">
        <v>261</v>
      </c>
      <c r="L37" s="5"/>
    </row>
    <row r="38" spans="11:12" ht="12.75">
      <c r="K38" s="5" t="s">
        <v>262</v>
      </c>
      <c r="L38" s="5"/>
    </row>
    <row r="39" spans="11:12" ht="12.75">
      <c r="K39" s="5" t="s">
        <v>263</v>
      </c>
      <c r="L39" s="5"/>
    </row>
    <row r="40" spans="11:18" ht="12.75">
      <c r="K40" s="5" t="s">
        <v>264</v>
      </c>
      <c r="L40" s="5"/>
      <c r="R40" s="10" t="s">
        <v>265</v>
      </c>
    </row>
    <row r="41" spans="11:23" ht="12.75">
      <c r="K41" s="5" t="s">
        <v>266</v>
      </c>
      <c r="L41" s="5"/>
      <c r="M41" s="5"/>
      <c r="N41" s="5"/>
      <c r="O41" s="5"/>
      <c r="P41" s="5"/>
      <c r="Q41" s="5"/>
      <c r="R41" s="10" t="s">
        <v>267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268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269</v>
      </c>
      <c r="L44" s="5"/>
    </row>
    <row r="45" spans="11:12" ht="12.75">
      <c r="K45" s="5"/>
      <c r="L45" s="5"/>
    </row>
    <row r="46" spans="11:12" ht="12.75">
      <c r="K46" s="5" t="s">
        <v>270</v>
      </c>
      <c r="L46" s="5"/>
    </row>
    <row r="47" spans="11:12" ht="12.75">
      <c r="K47" s="5" t="s">
        <v>271</v>
      </c>
      <c r="L47" s="5"/>
    </row>
    <row r="48" spans="11:12" ht="12.75">
      <c r="K48" s="5" t="s">
        <v>272</v>
      </c>
      <c r="L48" s="5"/>
    </row>
    <row r="49" spans="11:12" ht="12.75">
      <c r="K49" s="5" t="s">
        <v>273</v>
      </c>
      <c r="L49" s="5"/>
    </row>
    <row r="50" spans="11:12" ht="12.75">
      <c r="K50" s="5" t="s">
        <v>274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2"/>
  <sheetViews>
    <sheetView showGridLines="0" view="pageBreakPreview" zoomScaleSheetLayoutView="100" zoomScalePageLayoutView="0" workbookViewId="0" topLeftCell="A24">
      <selection activeCell="J43" sqref="J43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9.00390625" style="74" customWidth="1"/>
    <col min="11" max="11" width="2.421875" style="74" customWidth="1"/>
    <col min="12" max="12" width="6.00390625" style="74" customWidth="1"/>
    <col min="13" max="13" width="5.28125" style="74" customWidth="1"/>
    <col min="14" max="14" width="3.140625" style="74" hidden="1" customWidth="1"/>
    <col min="15" max="15" width="18.57421875" style="296" hidden="1" customWidth="1"/>
    <col min="16" max="16" width="9.140625" style="296" hidden="1" customWidth="1"/>
    <col min="17" max="17" width="18.7109375" style="296" hidden="1" customWidth="1"/>
    <col min="18" max="18" width="4.8515625" style="296" customWidth="1"/>
    <col min="19" max="19" width="2.28125" style="146" customWidth="1"/>
    <col min="20" max="20" width="3.7109375" style="146" customWidth="1"/>
    <col min="21" max="21" width="3.8515625" style="146" customWidth="1"/>
    <col min="22" max="22" width="4.140625" style="146" customWidth="1"/>
    <col min="23" max="23" width="9.140625" style="296" customWidth="1"/>
    <col min="24" max="24" width="3.00390625" style="296" customWidth="1"/>
    <col min="25" max="25" width="6.57421875" style="296" customWidth="1"/>
    <col min="26" max="16384" width="9.140625" style="74" customWidth="1"/>
  </cols>
  <sheetData>
    <row r="1" ht="9" customHeight="1">
      <c r="M1" s="283"/>
    </row>
    <row r="2" spans="1:25" ht="19.5">
      <c r="A2" s="1078" t="s">
        <v>65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O2" s="363"/>
      <c r="P2" s="882"/>
      <c r="Q2" s="882"/>
      <c r="R2" s="882"/>
      <c r="W2" s="882"/>
      <c r="X2" s="882"/>
      <c r="Y2" s="882"/>
    </row>
    <row r="3" spans="1:25" ht="5.25" customHeight="1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O3" s="363"/>
      <c r="P3" s="882"/>
      <c r="Q3" s="882"/>
      <c r="R3" s="882"/>
      <c r="W3" s="882"/>
      <c r="X3" s="882"/>
      <c r="Y3" s="882"/>
    </row>
    <row r="4" ht="1.5" customHeight="1"/>
    <row r="5" ht="3.75" customHeight="1"/>
    <row r="6" spans="1:25" ht="15.75" customHeight="1">
      <c r="A6" s="284">
        <f>'1. oldal'!AB11</f>
        <v>2013</v>
      </c>
      <c r="B6" s="285" t="s">
        <v>836</v>
      </c>
      <c r="C6" s="461"/>
      <c r="D6" s="286" t="str">
        <f>'1. oldal'!K14</f>
        <v>Szabadszállás</v>
      </c>
      <c r="E6" s="461" t="s">
        <v>834</v>
      </c>
      <c r="F6" s="461"/>
      <c r="G6" s="461"/>
      <c r="H6" s="461"/>
      <c r="I6" s="461"/>
      <c r="J6" s="461"/>
      <c r="K6" s="461"/>
      <c r="L6" s="461"/>
      <c r="M6" s="462"/>
      <c r="N6" s="65"/>
      <c r="O6" s="883"/>
      <c r="P6" s="883"/>
      <c r="Q6" s="883"/>
      <c r="R6" s="883"/>
      <c r="W6" s="882"/>
      <c r="X6" s="882"/>
      <c r="Y6" s="882"/>
    </row>
    <row r="7" spans="1:25" ht="15">
      <c r="A7" s="1079" t="s">
        <v>833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O7" s="882"/>
      <c r="P7" s="882"/>
      <c r="Q7" s="882"/>
      <c r="R7" s="882"/>
      <c r="W7" s="882"/>
      <c r="X7" s="882"/>
      <c r="Y7" s="882"/>
    </row>
    <row r="8" spans="1:25" ht="15">
      <c r="A8" s="1105" t="s">
        <v>66</v>
      </c>
      <c r="B8" s="1105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O8" s="882"/>
      <c r="P8" s="882"/>
      <c r="Q8" s="882"/>
      <c r="R8" s="882"/>
      <c r="W8" s="882"/>
      <c r="X8" s="882"/>
      <c r="Y8" s="882"/>
    </row>
    <row r="9" spans="15:25" ht="7.5" customHeight="1">
      <c r="O9" s="882"/>
      <c r="P9" s="882"/>
      <c r="Q9" s="882"/>
      <c r="R9" s="882"/>
      <c r="W9" s="882"/>
      <c r="X9" s="882"/>
      <c r="Y9" s="882"/>
    </row>
    <row r="10" spans="1:25" ht="15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65"/>
      <c r="O10" s="883"/>
      <c r="P10" s="883"/>
      <c r="Q10" s="883"/>
      <c r="R10" s="883"/>
      <c r="W10" s="882"/>
      <c r="X10" s="882"/>
      <c r="Y10" s="882"/>
    </row>
    <row r="11" spans="1:25" ht="15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883"/>
      <c r="P11" s="883"/>
      <c r="Q11" s="883"/>
      <c r="R11" s="883"/>
      <c r="W11" s="882"/>
      <c r="X11" s="882"/>
      <c r="Y11" s="882"/>
    </row>
    <row r="12" spans="1:25" ht="15.75">
      <c r="A12" s="1069">
        <f>'1. oldal'!K74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65"/>
      <c r="O12" s="883"/>
      <c r="P12" s="883"/>
      <c r="Q12" s="883"/>
      <c r="R12" s="883"/>
      <c r="W12" s="882"/>
      <c r="X12" s="882"/>
      <c r="Y12" s="882"/>
    </row>
    <row r="13" spans="1:25" ht="15.75">
      <c r="A13" s="1068" t="s">
        <v>778</v>
      </c>
      <c r="B13" s="1068"/>
      <c r="C13" s="1071">
        <f>IF('1. oldal'!T79="","",'1. oldal'!T79)</f>
        <v>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65"/>
      <c r="O13" s="883"/>
      <c r="P13" s="883"/>
      <c r="Q13" s="883"/>
      <c r="R13" s="883"/>
      <c r="W13" s="882"/>
      <c r="X13" s="882"/>
      <c r="Y13" s="882"/>
    </row>
    <row r="14" spans="1:25" ht="15">
      <c r="A14" s="1072" t="s">
        <v>123</v>
      </c>
      <c r="B14" s="1072"/>
      <c r="C14" s="1072"/>
      <c r="D14" s="1072"/>
      <c r="E14" s="1073">
        <f>IF('1. oldal'!K79="","",'1. oldal'!K79)</f>
      </c>
      <c r="F14" s="1073"/>
      <c r="G14" s="1073"/>
      <c r="H14" s="1073"/>
      <c r="I14" s="1073"/>
      <c r="J14" s="1073"/>
      <c r="K14" s="1073"/>
      <c r="L14" s="1073"/>
      <c r="M14" s="1073"/>
      <c r="N14" s="65"/>
      <c r="O14" s="883"/>
      <c r="P14" s="883"/>
      <c r="Q14" s="883"/>
      <c r="R14" s="883"/>
      <c r="W14" s="882"/>
      <c r="X14" s="882"/>
      <c r="Y14" s="882"/>
    </row>
    <row r="15" spans="1:25" ht="15">
      <c r="A15" s="1072"/>
      <c r="B15" s="1072"/>
      <c r="C15" s="1072"/>
      <c r="D15" s="1072"/>
      <c r="E15" s="1104"/>
      <c r="F15" s="1104"/>
      <c r="G15" s="1104"/>
      <c r="H15" s="1104"/>
      <c r="I15" s="1104"/>
      <c r="J15" s="1104"/>
      <c r="K15" s="1104"/>
      <c r="L15" s="1104"/>
      <c r="M15" s="1104"/>
      <c r="O15" s="882"/>
      <c r="P15" s="882"/>
      <c r="Q15" s="882"/>
      <c r="R15" s="882"/>
      <c r="W15" s="882"/>
      <c r="X15" s="882"/>
      <c r="Y15" s="882"/>
    </row>
    <row r="16" spans="1:25" s="304" customFormat="1" ht="1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  <c r="O16" s="884"/>
      <c r="P16" s="884"/>
      <c r="Q16" s="884"/>
      <c r="R16" s="884"/>
      <c r="S16" s="892"/>
      <c r="T16" s="892"/>
      <c r="U16" s="892"/>
      <c r="V16" s="892"/>
      <c r="W16" s="884"/>
      <c r="X16" s="884"/>
      <c r="Y16" s="884"/>
    </row>
    <row r="17" spans="1:25" ht="30" customHeight="1">
      <c r="A17" s="1102" t="s">
        <v>47</v>
      </c>
      <c r="B17" s="1102"/>
      <c r="C17" s="1102"/>
      <c r="D17" s="1102"/>
      <c r="E17" s="1102"/>
      <c r="F17" s="852"/>
      <c r="G17" s="852"/>
      <c r="H17" s="852"/>
      <c r="I17" s="852"/>
      <c r="J17" s="853" t="s">
        <v>48</v>
      </c>
      <c r="K17" s="1103" t="s">
        <v>730</v>
      </c>
      <c r="L17" s="1103"/>
      <c r="M17" s="1103"/>
      <c r="O17" s="882"/>
      <c r="P17" s="882"/>
      <c r="Q17" s="882"/>
      <c r="R17" s="882"/>
      <c r="W17" s="882"/>
      <c r="X17" s="882"/>
      <c r="Y17" s="882"/>
    </row>
    <row r="18" spans="1:25" s="65" customFormat="1" ht="28.5" customHeight="1">
      <c r="A18" s="854"/>
      <c r="B18" s="1092" t="s">
        <v>925</v>
      </c>
      <c r="C18" s="1092"/>
      <c r="D18" s="1092"/>
      <c r="E18" s="1092"/>
      <c r="J18" s="855"/>
      <c r="K18" s="1048"/>
      <c r="L18" s="1048"/>
      <c r="M18" s="1048"/>
      <c r="O18" s="883"/>
      <c r="P18" s="883">
        <f>IF(J18&lt;0,"Nem lehet negatív!","")</f>
      </c>
      <c r="Q18" s="883"/>
      <c r="R18" s="883"/>
      <c r="S18" s="243">
        <f>IF(P18="",0,1)</f>
        <v>0</v>
      </c>
      <c r="T18" s="243"/>
      <c r="U18" s="243"/>
      <c r="V18" s="243"/>
      <c r="W18" s="883"/>
      <c r="X18" s="883"/>
      <c r="Y18" s="883"/>
    </row>
    <row r="19" spans="1:25" s="460" customFormat="1" ht="3" customHeight="1" thickBot="1">
      <c r="A19" s="474"/>
      <c r="B19" s="856"/>
      <c r="C19" s="856"/>
      <c r="D19" s="856"/>
      <c r="E19" s="856"/>
      <c r="J19" s="857"/>
      <c r="K19" s="870"/>
      <c r="L19" s="870"/>
      <c r="M19" s="870"/>
      <c r="O19" s="885"/>
      <c r="P19" s="885"/>
      <c r="Q19" s="885"/>
      <c r="R19" s="885"/>
      <c r="S19" s="893"/>
      <c r="T19" s="893"/>
      <c r="U19" s="893"/>
      <c r="V19" s="893"/>
      <c r="W19" s="885"/>
      <c r="X19" s="885"/>
      <c r="Y19" s="885"/>
    </row>
    <row r="20" spans="1:25" ht="21" customHeight="1">
      <c r="A20" s="858" t="s">
        <v>815</v>
      </c>
      <c r="B20" s="1100" t="s">
        <v>926</v>
      </c>
      <c r="C20" s="1100"/>
      <c r="D20" s="1100"/>
      <c r="E20" s="1100"/>
      <c r="F20" s="859"/>
      <c r="G20" s="859"/>
      <c r="H20" s="859"/>
      <c r="I20" s="859"/>
      <c r="J20" s="860"/>
      <c r="K20" s="1094">
        <f>IF(V22=1," Kitöltendő","")</f>
      </c>
      <c r="L20" s="1095"/>
      <c r="M20" s="1095"/>
      <c r="N20" s="889"/>
      <c r="O20" s="886"/>
      <c r="P20" s="886"/>
      <c r="Q20" s="885"/>
      <c r="R20" s="885"/>
      <c r="S20" s="893"/>
      <c r="T20" s="894"/>
      <c r="U20" s="146">
        <f>IF(J20&gt;0,1,0)</f>
        <v>0</v>
      </c>
      <c r="W20" s="882"/>
      <c r="X20" s="882"/>
      <c r="Y20" s="882"/>
    </row>
    <row r="21" spans="1:25" s="65" customFormat="1" ht="11.25" customHeight="1">
      <c r="A21" s="861"/>
      <c r="B21" s="1099" t="s">
        <v>927</v>
      </c>
      <c r="C21" s="1099"/>
      <c r="D21" s="1099"/>
      <c r="E21" s="1099"/>
      <c r="J21" s="862"/>
      <c r="K21" s="870"/>
      <c r="L21" s="870"/>
      <c r="M21" s="870"/>
      <c r="N21" s="890"/>
      <c r="O21" s="885"/>
      <c r="P21" s="885"/>
      <c r="Q21" s="885"/>
      <c r="R21" s="885"/>
      <c r="S21" s="893"/>
      <c r="T21" s="893"/>
      <c r="U21" s="243"/>
      <c r="V21" s="243"/>
      <c r="W21" s="883"/>
      <c r="X21" s="883"/>
      <c r="Y21" s="883"/>
    </row>
    <row r="22" spans="1:41" ht="24" customHeight="1">
      <c r="A22" s="863">
        <v>2</v>
      </c>
      <c r="B22" s="1098" t="s">
        <v>928</v>
      </c>
      <c r="C22" s="1098"/>
      <c r="D22" s="1098"/>
      <c r="E22" s="1098"/>
      <c r="F22" s="852"/>
      <c r="G22" s="852"/>
      <c r="H22" s="852"/>
      <c r="I22" s="852"/>
      <c r="J22" s="864"/>
      <c r="K22" s="1091"/>
      <c r="L22" s="1091"/>
      <c r="M22" s="1091"/>
      <c r="N22" s="891"/>
      <c r="O22" s="887"/>
      <c r="P22" s="885"/>
      <c r="Q22" s="885"/>
      <c r="R22" s="885"/>
      <c r="S22" s="893"/>
      <c r="T22" s="893"/>
      <c r="V22" s="146">
        <f>IF('1. oldal'!C102="",0,1)</f>
        <v>0</v>
      </c>
      <c r="W22" s="1097">
        <f>IF(V22=1,"1.a  A 2013. adóévre az adóalap egyszerűsített megállapítási módját választom/ választottam.(átalányadó)","")</f>
      </c>
      <c r="X22" s="1097"/>
      <c r="Y22" s="1097"/>
      <c r="Z22" s="1097"/>
      <c r="AA22" s="1097"/>
      <c r="AB22" s="1097"/>
      <c r="AC22" s="1097"/>
      <c r="AD22" s="1097"/>
      <c r="AE22" s="1097"/>
      <c r="AF22" s="1097"/>
      <c r="AG22" s="1097"/>
      <c r="AH22" s="1097"/>
      <c r="AI22" s="1097"/>
      <c r="AJ22" s="1097"/>
      <c r="AK22" s="1097"/>
      <c r="AL22" s="1097"/>
      <c r="AM22" s="1097"/>
      <c r="AN22" s="1097"/>
      <c r="AO22" s="1097"/>
    </row>
    <row r="23" spans="1:41" s="65" customFormat="1" ht="12" customHeight="1">
      <c r="A23" s="865"/>
      <c r="B23" s="1099" t="s">
        <v>929</v>
      </c>
      <c r="C23" s="1099"/>
      <c r="D23" s="1099"/>
      <c r="E23" s="1099"/>
      <c r="J23" s="862"/>
      <c r="K23" s="1091"/>
      <c r="L23" s="1091"/>
      <c r="M23" s="1091"/>
      <c r="N23" s="460"/>
      <c r="O23" s="888"/>
      <c r="P23" s="885"/>
      <c r="Q23" s="885"/>
      <c r="R23" s="885"/>
      <c r="S23" s="893"/>
      <c r="T23" s="893"/>
      <c r="U23" s="243"/>
      <c r="V23" s="146">
        <f>IF('1. oldal'!C106="",0,1)</f>
        <v>0</v>
      </c>
      <c r="W23" s="1097">
        <f>IF(V23=1,"1.b  A 2013. adóévre az adóalap egyszerűsített megállapítási módját választom/ választottam. (egyéb)","")</f>
      </c>
      <c r="X23" s="1097"/>
      <c r="Y23" s="1097"/>
      <c r="Z23" s="1097"/>
      <c r="AA23" s="1097"/>
      <c r="AB23" s="1097"/>
      <c r="AC23" s="1097"/>
      <c r="AD23" s="1097"/>
      <c r="AE23" s="1097"/>
      <c r="AF23" s="1097"/>
      <c r="AG23" s="1097"/>
      <c r="AH23" s="1097"/>
      <c r="AI23" s="1097"/>
      <c r="AJ23" s="1097"/>
      <c r="AK23" s="1097"/>
      <c r="AL23" s="1097"/>
      <c r="AM23" s="1097"/>
      <c r="AN23" s="1097"/>
      <c r="AO23" s="1097"/>
    </row>
    <row r="24" spans="1:41" ht="30.75" customHeight="1">
      <c r="A24" s="863">
        <v>3</v>
      </c>
      <c r="B24" s="1098" t="s">
        <v>930</v>
      </c>
      <c r="C24" s="1098"/>
      <c r="D24" s="1098"/>
      <c r="E24" s="1098"/>
      <c r="F24" s="852"/>
      <c r="G24" s="852"/>
      <c r="H24" s="852"/>
      <c r="I24" s="852"/>
      <c r="J24" s="866">
        <f>J20-J22</f>
        <v>0</v>
      </c>
      <c r="K24" s="1091"/>
      <c r="L24" s="1091"/>
      <c r="M24" s="1091"/>
      <c r="N24" s="460"/>
      <c r="O24" s="885"/>
      <c r="P24" s="885"/>
      <c r="Q24" s="885"/>
      <c r="R24" s="885"/>
      <c r="S24" s="893"/>
      <c r="T24" s="893"/>
      <c r="V24" s="146">
        <f>IF('1. oldal'!C104="",0,1)</f>
        <v>0</v>
      </c>
      <c r="W24" s="1097">
        <f>IF(V24=1,"3.  A 2013. adóévre, mint az egyszerűsített vállalkozói adó alanya az adóalap egyszerűsített ","")</f>
      </c>
      <c r="X24" s="1097"/>
      <c r="Y24" s="1097"/>
      <c r="Z24" s="1097"/>
      <c r="AA24" s="1097"/>
      <c r="AB24" s="1097"/>
      <c r="AC24" s="1097"/>
      <c r="AD24" s="1097"/>
      <c r="AE24" s="1097"/>
      <c r="AF24" s="1097"/>
      <c r="AG24" s="1097"/>
      <c r="AH24" s="1097"/>
      <c r="AI24" s="1097"/>
      <c r="AJ24" s="1097"/>
      <c r="AK24" s="1097"/>
      <c r="AL24" s="1097"/>
      <c r="AM24" s="1097"/>
      <c r="AN24" s="1097"/>
      <c r="AO24" s="1097"/>
    </row>
    <row r="25" spans="1:22" ht="30.75" customHeight="1">
      <c r="A25" s="863">
        <v>4</v>
      </c>
      <c r="B25" s="1098" t="s">
        <v>931</v>
      </c>
      <c r="C25" s="1098"/>
      <c r="D25" s="1098"/>
      <c r="E25" s="1098"/>
      <c r="F25" s="852"/>
      <c r="G25" s="852"/>
      <c r="H25" s="852"/>
      <c r="I25" s="852"/>
      <c r="J25" s="866">
        <f>ROUND((J24*0.2),0)</f>
        <v>0</v>
      </c>
      <c r="K25" s="1091"/>
      <c r="L25" s="1091"/>
      <c r="M25" s="1091"/>
      <c r="N25" s="460"/>
      <c r="O25" s="885"/>
      <c r="P25" s="885"/>
      <c r="Q25" s="885"/>
      <c r="R25" s="885"/>
      <c r="S25" s="893"/>
      <c r="T25" s="893"/>
      <c r="V25" s="146">
        <f>IF('1. oldal'!C108="",0,1)</f>
        <v>0</v>
      </c>
    </row>
    <row r="26" spans="1:25" ht="24" customHeight="1" thickBot="1">
      <c r="A26" s="867">
        <v>5</v>
      </c>
      <c r="B26" s="1101" t="s">
        <v>932</v>
      </c>
      <c r="C26" s="1101"/>
      <c r="D26" s="1101"/>
      <c r="E26" s="1101"/>
      <c r="F26" s="868"/>
      <c r="G26" s="868"/>
      <c r="H26" s="868"/>
      <c r="I26" s="868"/>
      <c r="J26" s="869">
        <f>J24+J25</f>
        <v>0</v>
      </c>
      <c r="K26" s="1091"/>
      <c r="L26" s="1091"/>
      <c r="M26" s="1091"/>
      <c r="N26" s="460"/>
      <c r="O26" s="885"/>
      <c r="P26" s="885"/>
      <c r="Q26" s="885"/>
      <c r="R26" s="885"/>
      <c r="S26" s="893"/>
      <c r="T26" s="893"/>
      <c r="W26" s="882"/>
      <c r="X26" s="882"/>
      <c r="Y26" s="882"/>
    </row>
    <row r="27" spans="1:25" s="65" customFormat="1" ht="2.25" customHeight="1">
      <c r="A27" s="854"/>
      <c r="B27" s="850"/>
      <c r="C27" s="850"/>
      <c r="D27" s="850"/>
      <c r="E27" s="850"/>
      <c r="J27" s="871"/>
      <c r="K27" s="870"/>
      <c r="L27" s="870"/>
      <c r="M27" s="870"/>
      <c r="N27" s="460"/>
      <c r="O27" s="885"/>
      <c r="P27" s="885"/>
      <c r="Q27" s="885"/>
      <c r="R27" s="885"/>
      <c r="S27" s="893"/>
      <c r="T27" s="893"/>
      <c r="U27" s="243"/>
      <c r="V27" s="243"/>
      <c r="W27" s="883"/>
      <c r="X27" s="883"/>
      <c r="Y27" s="883"/>
    </row>
    <row r="28" spans="1:26" s="65" customFormat="1" ht="24" customHeight="1" thickBot="1">
      <c r="A28" s="854"/>
      <c r="B28" s="1092" t="s">
        <v>933</v>
      </c>
      <c r="C28" s="1092"/>
      <c r="D28" s="1092"/>
      <c r="E28" s="1092"/>
      <c r="J28" s="855"/>
      <c r="K28" s="1048"/>
      <c r="L28" s="1048"/>
      <c r="M28" s="1048"/>
      <c r="O28" s="883"/>
      <c r="P28" s="883"/>
      <c r="Q28" s="883"/>
      <c r="R28" s="883"/>
      <c r="S28" s="243"/>
      <c r="T28" s="243"/>
      <c r="U28" s="243"/>
      <c r="V28" s="243"/>
      <c r="W28" s="883"/>
      <c r="X28" s="883"/>
      <c r="Y28" s="243"/>
      <c r="Z28" s="243"/>
    </row>
    <row r="29" spans="1:28" ht="29.25" customHeight="1">
      <c r="A29" s="872" t="s">
        <v>840</v>
      </c>
      <c r="B29" s="1093" t="s">
        <v>934</v>
      </c>
      <c r="C29" s="1093"/>
      <c r="D29" s="1093"/>
      <c r="E29" s="1093"/>
      <c r="F29" s="873"/>
      <c r="G29" s="873"/>
      <c r="H29" s="873"/>
      <c r="I29" s="873"/>
      <c r="J29" s="860"/>
      <c r="K29" s="1094">
        <f>IF(V23=1," Kitöltendő","")</f>
      </c>
      <c r="L29" s="1095"/>
      <c r="M29" s="1095"/>
      <c r="O29" s="882"/>
      <c r="P29" s="882">
        <f>IF(J29=ROUND((J29),0),"","Csak egész számot írhat be!")</f>
      </c>
      <c r="Q29" s="883"/>
      <c r="R29" s="883"/>
      <c r="S29" s="243">
        <f>IF(P29="",0,1)</f>
        <v>0</v>
      </c>
      <c r="U29" s="146">
        <f>IF(J29&gt;0,1,0)</f>
        <v>0</v>
      </c>
      <c r="W29" s="882"/>
      <c r="X29" s="882"/>
      <c r="Y29" s="146">
        <f>IF(K20="",0,1)</f>
        <v>0</v>
      </c>
      <c r="Z29" s="146">
        <f>IF(J20="",0,1)</f>
        <v>0</v>
      </c>
      <c r="AA29" s="146">
        <f>ABS(Y29-Z29)</f>
        <v>0</v>
      </c>
      <c r="AB29" s="146"/>
    </row>
    <row r="30" spans="1:28" ht="17.25" customHeight="1" thickBot="1">
      <c r="A30" s="874" t="s">
        <v>841</v>
      </c>
      <c r="B30" s="1096" t="s">
        <v>935</v>
      </c>
      <c r="C30" s="1096"/>
      <c r="D30" s="1096"/>
      <c r="E30" s="1096"/>
      <c r="F30" s="838"/>
      <c r="G30" s="838"/>
      <c r="H30" s="838"/>
      <c r="I30" s="838"/>
      <c r="J30" s="866">
        <f>ROUND((J29*0.8),0)</f>
        <v>0</v>
      </c>
      <c r="K30" s="1048"/>
      <c r="L30" s="1048"/>
      <c r="M30" s="1048"/>
      <c r="O30" s="882"/>
      <c r="P30" s="882">
        <f>IF(J30=ROUND((J30),0),"","Csak egész számot írhat be!")</f>
      </c>
      <c r="Q30" s="883"/>
      <c r="R30" s="883"/>
      <c r="S30" s="243">
        <f>IF(P30="",0,1)</f>
        <v>0</v>
      </c>
      <c r="W30" s="882"/>
      <c r="X30" s="882"/>
      <c r="Y30" s="146">
        <f>IF(K29="",0,1)</f>
        <v>0</v>
      </c>
      <c r="Z30" s="146">
        <f>IF(J29="",0,1)</f>
        <v>0</v>
      </c>
      <c r="AA30" s="146">
        <f>ABS(Y30-Z30)</f>
        <v>0</v>
      </c>
      <c r="AB30" s="146"/>
    </row>
    <row r="31" spans="1:28" s="65" customFormat="1" ht="26.25" customHeight="1" thickBot="1">
      <c r="A31" s="854"/>
      <c r="B31" s="1092" t="s">
        <v>936</v>
      </c>
      <c r="C31" s="1092"/>
      <c r="D31" s="1092"/>
      <c r="E31" s="1092"/>
      <c r="J31" s="855"/>
      <c r="K31" s="1048"/>
      <c r="L31" s="1048"/>
      <c r="M31" s="1048"/>
      <c r="O31" s="883"/>
      <c r="P31" s="883"/>
      <c r="Q31" s="883"/>
      <c r="R31" s="883"/>
      <c r="S31" s="243"/>
      <c r="T31" s="243"/>
      <c r="U31" s="243"/>
      <c r="V31" s="243"/>
      <c r="W31" s="883"/>
      <c r="X31" s="883"/>
      <c r="Y31" s="243">
        <f>IF(K32="",0,1)</f>
        <v>0</v>
      </c>
      <c r="Z31" s="146">
        <f>IF(J32="",0,1)</f>
        <v>0</v>
      </c>
      <c r="AA31" s="146">
        <f>ABS(Y31-Z31)</f>
        <v>0</v>
      </c>
      <c r="AB31" s="243"/>
    </row>
    <row r="32" spans="1:28" ht="19.5" customHeight="1">
      <c r="A32" s="872" t="s">
        <v>843</v>
      </c>
      <c r="B32" s="1093" t="s">
        <v>937</v>
      </c>
      <c r="C32" s="1093"/>
      <c r="D32" s="1093"/>
      <c r="E32" s="1093"/>
      <c r="F32" s="873"/>
      <c r="G32" s="873"/>
      <c r="H32" s="873"/>
      <c r="I32" s="873"/>
      <c r="J32" s="860"/>
      <c r="K32" s="1094">
        <f>IF(V24=1," Kitöltendő","")</f>
      </c>
      <c r="L32" s="1095"/>
      <c r="M32" s="1095"/>
      <c r="O32" s="882"/>
      <c r="P32" s="882">
        <f>IF(J32=ROUND((J32),0),"","Csak egész számot írhat be!")</f>
      </c>
      <c r="Q32" s="883"/>
      <c r="R32" s="883"/>
      <c r="S32" s="243">
        <f>IF(P32="",0,1)</f>
        <v>0</v>
      </c>
      <c r="U32" s="146">
        <f>IF(J32&gt;0,1,0)</f>
        <v>0</v>
      </c>
      <c r="W32" s="882"/>
      <c r="X32" s="882"/>
      <c r="Y32" s="146">
        <f>SUM(Y29:Y31)</f>
        <v>0</v>
      </c>
      <c r="Z32" s="146">
        <f>SUM(Z29:Z31)</f>
        <v>0</v>
      </c>
      <c r="AA32" s="296">
        <f>SUM(AA29:AA31)</f>
        <v>0</v>
      </c>
      <c r="AB32" s="146"/>
    </row>
    <row r="33" spans="1:25" ht="29.25" customHeight="1" thickBot="1">
      <c r="A33" s="874" t="s">
        <v>845</v>
      </c>
      <c r="B33" s="1088" t="s">
        <v>938</v>
      </c>
      <c r="C33" s="1088"/>
      <c r="D33" s="1088"/>
      <c r="E33" s="1089"/>
      <c r="F33" s="838"/>
      <c r="G33" s="838"/>
      <c r="H33" s="838"/>
      <c r="I33" s="838"/>
      <c r="J33" s="866">
        <f>ROUND((J32/2),0)</f>
        <v>0</v>
      </c>
      <c r="K33" s="1048"/>
      <c r="L33" s="1048"/>
      <c r="M33" s="1048"/>
      <c r="O33" s="882"/>
      <c r="P33" s="882">
        <f>IF(J33=ROUND((J33),0),"","Csak egész számot írhat be!")</f>
      </c>
      <c r="Q33" s="883"/>
      <c r="R33" s="883"/>
      <c r="S33" s="243">
        <f>IF(P33="",0,1)</f>
        <v>0</v>
      </c>
      <c r="W33" s="882"/>
      <c r="X33" s="882"/>
      <c r="Y33" s="882"/>
    </row>
    <row r="34" spans="1:26" s="65" customFormat="1" ht="24" customHeight="1" thickBot="1">
      <c r="A34" s="854"/>
      <c r="B34" s="1092" t="s">
        <v>740</v>
      </c>
      <c r="C34" s="1092"/>
      <c r="D34" s="1092"/>
      <c r="E34" s="1092"/>
      <c r="J34" s="855"/>
      <c r="K34" s="1048"/>
      <c r="L34" s="1048"/>
      <c r="M34" s="1048"/>
      <c r="O34" s="883"/>
      <c r="P34" s="883"/>
      <c r="Q34" s="883"/>
      <c r="R34" s="883"/>
      <c r="S34" s="243"/>
      <c r="T34" s="243"/>
      <c r="U34" s="243"/>
      <c r="V34" s="243"/>
      <c r="W34" s="883"/>
      <c r="X34" s="883"/>
      <c r="Y34" s="243"/>
      <c r="Z34" s="243"/>
    </row>
    <row r="35" spans="1:41" ht="29.25" customHeight="1">
      <c r="A35" s="872" t="s">
        <v>840</v>
      </c>
      <c r="B35" s="1093" t="s">
        <v>741</v>
      </c>
      <c r="C35" s="1093"/>
      <c r="D35" s="1093"/>
      <c r="E35" s="1093"/>
      <c r="F35" s="873"/>
      <c r="G35" s="873"/>
      <c r="H35" s="873"/>
      <c r="I35" s="873"/>
      <c r="J35" s="860"/>
      <c r="K35" s="1094">
        <f>IF(V25=1," Kitöltendő","")</f>
      </c>
      <c r="L35" s="1095"/>
      <c r="M35" s="1095"/>
      <c r="O35" s="882"/>
      <c r="P35" s="882">
        <f>IF(J35=ROUND((J35),0),"","Csak egész számot írhat be!")</f>
      </c>
      <c r="Q35" s="883"/>
      <c r="R35" s="883"/>
      <c r="S35" s="243">
        <f>IF(P35="",0,1)</f>
        <v>0</v>
      </c>
      <c r="U35" s="146">
        <f>IF(J35&gt;0,1,0)</f>
        <v>0</v>
      </c>
      <c r="W35" s="1097">
        <f>IF(V25=1,"4.  A 2013. adóévre, mint az KIVA alanya  ","")</f>
      </c>
      <c r="X35" s="1097"/>
      <c r="Y35" s="1097"/>
      <c r="Z35" s="1097"/>
      <c r="AA35" s="1097"/>
      <c r="AB35" s="1097"/>
      <c r="AC35" s="1097"/>
      <c r="AD35" s="1097"/>
      <c r="AE35" s="1097"/>
      <c r="AF35" s="1097"/>
      <c r="AG35" s="1097"/>
      <c r="AH35" s="1097"/>
      <c r="AI35" s="1097"/>
      <c r="AJ35" s="1097"/>
      <c r="AK35" s="1097"/>
      <c r="AL35" s="1097"/>
      <c r="AM35" s="1097"/>
      <c r="AN35" s="1097"/>
      <c r="AO35" s="1097"/>
    </row>
    <row r="36" spans="1:28" ht="17.25" customHeight="1" thickBot="1">
      <c r="A36" s="874" t="s">
        <v>841</v>
      </c>
      <c r="B36" s="1096" t="s">
        <v>742</v>
      </c>
      <c r="C36" s="1096"/>
      <c r="D36" s="1096"/>
      <c r="E36" s="1096"/>
      <c r="F36" s="838"/>
      <c r="G36" s="838"/>
      <c r="H36" s="838"/>
      <c r="I36" s="838"/>
      <c r="J36" s="866">
        <f>ROUND((J35*1.2),0)</f>
        <v>0</v>
      </c>
      <c r="K36" s="1048"/>
      <c r="L36" s="1048"/>
      <c r="M36" s="1048"/>
      <c r="O36" s="882"/>
      <c r="P36" s="882">
        <f>IF(J36=ROUND((J36),0),"","Csak egész számot írhat be!")</f>
      </c>
      <c r="Q36" s="883"/>
      <c r="R36" s="883"/>
      <c r="S36" s="243">
        <f>IF(P36="",0,1)</f>
        <v>0</v>
      </c>
      <c r="W36" s="882"/>
      <c r="X36" s="882"/>
      <c r="Y36" s="146">
        <f>IF(K35="",0,1)</f>
        <v>0</v>
      </c>
      <c r="Z36" s="146">
        <f>IF(J35="",0,1)</f>
        <v>0</v>
      </c>
      <c r="AA36" s="146">
        <f>ABS(Y36-Z36)</f>
        <v>0</v>
      </c>
      <c r="AB36" s="146"/>
    </row>
    <row r="37" spans="1:25" ht="4.5" customHeight="1">
      <c r="A37" s="854"/>
      <c r="B37" s="850"/>
      <c r="C37" s="850"/>
      <c r="D37" s="850"/>
      <c r="E37" s="850"/>
      <c r="F37" s="65"/>
      <c r="G37" s="65"/>
      <c r="H37" s="65"/>
      <c r="I37" s="65"/>
      <c r="J37" s="857"/>
      <c r="K37" s="54"/>
      <c r="L37" s="54"/>
      <c r="M37" s="54"/>
      <c r="O37" s="882"/>
      <c r="P37" s="882"/>
      <c r="Q37" s="883"/>
      <c r="R37" s="883"/>
      <c r="S37" s="243"/>
      <c r="W37" s="882"/>
      <c r="X37" s="882"/>
      <c r="Y37" s="882"/>
    </row>
    <row r="38" spans="1:25" ht="3" customHeight="1">
      <c r="A38" s="854"/>
      <c r="B38" s="850"/>
      <c r="C38" s="850"/>
      <c r="D38" s="850"/>
      <c r="E38" s="850"/>
      <c r="F38" s="65"/>
      <c r="G38" s="65"/>
      <c r="H38" s="65"/>
      <c r="I38" s="65"/>
      <c r="J38" s="857"/>
      <c r="K38" s="54"/>
      <c r="L38" s="54"/>
      <c r="M38" s="54"/>
      <c r="O38" s="882"/>
      <c r="P38" s="882"/>
      <c r="Q38" s="883"/>
      <c r="R38" s="883"/>
      <c r="S38" s="243"/>
      <c r="W38" s="882"/>
      <c r="X38" s="882"/>
      <c r="Y38" s="882"/>
    </row>
    <row r="39" spans="1:25" s="460" customFormat="1" ht="10.5" customHeight="1">
      <c r="A39" s="474"/>
      <c r="B39" s="1090"/>
      <c r="C39" s="1090"/>
      <c r="D39" s="1090"/>
      <c r="E39" s="1090"/>
      <c r="J39" s="875"/>
      <c r="K39" s="1091"/>
      <c r="L39" s="1091"/>
      <c r="M39" s="1091"/>
      <c r="O39" s="885"/>
      <c r="P39" s="885">
        <f>IF(J39=ROUND((J39),0),"","Csak egész számot írhat be!")</f>
      </c>
      <c r="Q39" s="885"/>
      <c r="R39" s="885"/>
      <c r="S39" s="893">
        <f>IF(P39="",0,1)</f>
        <v>0</v>
      </c>
      <c r="T39" s="893"/>
      <c r="U39" s="893"/>
      <c r="V39" s="893"/>
      <c r="W39" s="885"/>
      <c r="X39" s="885"/>
      <c r="Y39" s="885"/>
    </row>
    <row r="40" spans="1:25" s="460" customFormat="1" ht="10.5" customHeight="1" hidden="1">
      <c r="A40" s="474"/>
      <c r="B40" s="475"/>
      <c r="C40" s="475"/>
      <c r="D40" s="475"/>
      <c r="E40" s="475"/>
      <c r="J40" s="875"/>
      <c r="K40" s="870"/>
      <c r="L40" s="870"/>
      <c r="M40" s="870"/>
      <c r="O40" s="885"/>
      <c r="P40" s="885"/>
      <c r="Q40" s="885"/>
      <c r="R40" s="885"/>
      <c r="S40" s="893"/>
      <c r="T40" s="893"/>
      <c r="U40" s="893"/>
      <c r="V40" s="893"/>
      <c r="W40" s="885"/>
      <c r="X40" s="885"/>
      <c r="Y40" s="885"/>
    </row>
    <row r="41" spans="15:25" ht="4.5" customHeight="1" hidden="1">
      <c r="O41" s="882"/>
      <c r="P41" s="882"/>
      <c r="Q41" s="882"/>
      <c r="R41" s="882"/>
      <c r="W41" s="882"/>
      <c r="X41" s="882"/>
      <c r="Y41" s="882"/>
    </row>
    <row r="42" spans="15:25" ht="3.75" customHeight="1" hidden="1">
      <c r="O42" s="882"/>
      <c r="P42" s="882"/>
      <c r="Q42" s="882"/>
      <c r="R42" s="882"/>
      <c r="W42" s="882"/>
      <c r="X42" s="882"/>
      <c r="Y42" s="882"/>
    </row>
    <row r="43" spans="1:25" ht="15.75">
      <c r="A43" s="1081" t="str">
        <f>'2. oldal'!B83</f>
        <v>Szabadszállás</v>
      </c>
      <c r="B43" s="1081"/>
      <c r="C43" s="1081"/>
      <c r="D43" s="245">
        <f>'2. oldal'!E83</f>
        <v>2014</v>
      </c>
      <c r="E43" s="304" t="s">
        <v>732</v>
      </c>
      <c r="F43" s="304"/>
      <c r="G43" s="304"/>
      <c r="H43" s="304"/>
      <c r="I43" s="304"/>
      <c r="J43" s="245">
        <f>'2. oldal'!H83</f>
        <v>5</v>
      </c>
      <c r="K43" s="304" t="s">
        <v>733</v>
      </c>
      <c r="L43" s="245">
        <f>'2. oldal'!N83</f>
        <v>31</v>
      </c>
      <c r="M43" s="74" t="s">
        <v>782</v>
      </c>
      <c r="O43" s="882"/>
      <c r="P43" s="882"/>
      <c r="Q43" s="882"/>
      <c r="R43" s="882"/>
      <c r="W43" s="882"/>
      <c r="X43" s="882"/>
      <c r="Y43" s="882"/>
    </row>
    <row r="44" spans="15:25" ht="5.25" customHeight="1">
      <c r="O44" s="882"/>
      <c r="P44" s="882"/>
      <c r="Q44" s="882"/>
      <c r="R44" s="882"/>
      <c r="W44" s="882"/>
      <c r="X44" s="882"/>
      <c r="Y44" s="882"/>
    </row>
    <row r="45" spans="4:25" ht="10.5" customHeight="1">
      <c r="D45" s="65"/>
      <c r="E45" s="65"/>
      <c r="F45" s="65"/>
      <c r="G45" s="65"/>
      <c r="H45" s="65"/>
      <c r="I45" s="65"/>
      <c r="J45" s="65"/>
      <c r="K45" s="65"/>
      <c r="L45" s="65"/>
      <c r="M45" s="65"/>
      <c r="O45" s="882"/>
      <c r="P45" s="882"/>
      <c r="Q45" s="882"/>
      <c r="R45" s="882"/>
      <c r="W45" s="882"/>
      <c r="X45" s="882"/>
      <c r="Y45" s="882"/>
    </row>
    <row r="46" spans="4:25" ht="15"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O46" s="882"/>
      <c r="P46" s="882"/>
      <c r="Q46" s="882"/>
      <c r="R46" s="882"/>
      <c r="W46" s="882"/>
      <c r="X46" s="882"/>
      <c r="Y46" s="882"/>
    </row>
    <row r="47" spans="1:25" ht="15">
      <c r="A47" s="120"/>
      <c r="B47" s="296"/>
      <c r="D47" s="1082" t="s">
        <v>939</v>
      </c>
      <c r="E47" s="1082"/>
      <c r="F47" s="1082"/>
      <c r="G47" s="1082"/>
      <c r="H47" s="1082"/>
      <c r="I47" s="1082"/>
      <c r="J47" s="1082"/>
      <c r="K47" s="1082"/>
      <c r="L47" s="1082"/>
      <c r="M47" s="1082"/>
      <c r="O47" s="882"/>
      <c r="P47" s="882"/>
      <c r="Q47" s="882"/>
      <c r="R47" s="882"/>
      <c r="W47" s="882"/>
      <c r="X47" s="882"/>
      <c r="Y47" s="882"/>
    </row>
    <row r="48" spans="1:25" ht="15" hidden="1">
      <c r="A48" s="120"/>
      <c r="B48" s="296"/>
      <c r="O48" s="882"/>
      <c r="P48" s="882"/>
      <c r="Q48" s="882"/>
      <c r="R48" s="882"/>
      <c r="W48" s="882"/>
      <c r="X48" s="882"/>
      <c r="Y48" s="882"/>
    </row>
    <row r="49" spans="1:25" ht="15" hidden="1">
      <c r="A49" s="120"/>
      <c r="B49" s="296"/>
      <c r="O49" s="882"/>
      <c r="P49" s="882"/>
      <c r="Q49" s="882"/>
      <c r="R49" s="882"/>
      <c r="W49" s="882"/>
      <c r="X49" s="882"/>
      <c r="Y49" s="882"/>
    </row>
    <row r="50" spans="1:25" ht="8.25" customHeight="1" hidden="1">
      <c r="A50" s="120"/>
      <c r="B50" s="296"/>
      <c r="O50" s="882"/>
      <c r="P50" s="882"/>
      <c r="Q50" s="882"/>
      <c r="R50" s="882"/>
      <c r="W50" s="882"/>
      <c r="X50" s="882"/>
      <c r="Y50" s="882"/>
    </row>
    <row r="51" spans="1:25" ht="15" hidden="1">
      <c r="A51" s="120"/>
      <c r="B51" s="296"/>
      <c r="O51" s="882"/>
      <c r="P51" s="882"/>
      <c r="Q51" s="882"/>
      <c r="R51" s="882"/>
      <c r="W51" s="882"/>
      <c r="X51" s="882"/>
      <c r="Y51" s="882"/>
    </row>
    <row r="52" spans="1:25" ht="15" hidden="1">
      <c r="A52" s="120"/>
      <c r="B52" s="296"/>
      <c r="O52" s="882"/>
      <c r="P52" s="882"/>
      <c r="Q52" s="882"/>
      <c r="R52" s="882"/>
      <c r="W52" s="882"/>
      <c r="X52" s="882"/>
      <c r="Y52" s="882"/>
    </row>
    <row r="53" spans="1:25" ht="15" hidden="1">
      <c r="A53" s="120"/>
      <c r="B53" s="296"/>
      <c r="O53" s="882"/>
      <c r="P53" s="882"/>
      <c r="Q53" s="882"/>
      <c r="R53" s="882"/>
      <c r="W53" s="882"/>
      <c r="X53" s="882"/>
      <c r="Y53" s="882"/>
    </row>
    <row r="54" spans="1:25" ht="15" hidden="1">
      <c r="A54" s="120"/>
      <c r="B54" s="60"/>
      <c r="O54" s="882"/>
      <c r="P54" s="882"/>
      <c r="Q54" s="882"/>
      <c r="R54" s="882"/>
      <c r="W54" s="882"/>
      <c r="X54" s="882"/>
      <c r="Y54" s="882"/>
    </row>
    <row r="55" spans="1:25" ht="15">
      <c r="A55" s="120">
        <f>IF(U32+U29+U20&gt;1,1,0)</f>
        <v>0</v>
      </c>
      <c r="B55" s="60">
        <f>IF(A55=0,"","Csak egy adózási módot választhat!")</f>
      </c>
      <c r="O55" s="882"/>
      <c r="P55" s="882"/>
      <c r="Q55" s="882"/>
      <c r="R55" s="882"/>
      <c r="W55" s="882"/>
      <c r="X55" s="882"/>
      <c r="Y55" s="882"/>
    </row>
    <row r="56" spans="1:25" ht="15">
      <c r="A56" s="903">
        <f>IF(B56="",0,1)</f>
        <v>0</v>
      </c>
      <c r="B56" s="60">
        <f>IF(AA32=0,"","Nem a megfelelő bevétel cellát töltötte ki!")</f>
      </c>
      <c r="O56" s="882"/>
      <c r="P56" s="882"/>
      <c r="Q56" s="882"/>
      <c r="R56" s="882"/>
      <c r="W56" s="882"/>
      <c r="X56" s="882"/>
      <c r="Y56" s="882"/>
    </row>
    <row r="57" spans="1:25" ht="3.75" customHeight="1">
      <c r="A57" s="120"/>
      <c r="B57" s="60"/>
      <c r="O57" s="882"/>
      <c r="P57" s="882"/>
      <c r="Q57" s="882"/>
      <c r="R57" s="882"/>
      <c r="W57" s="882"/>
      <c r="X57" s="882"/>
      <c r="Y57" s="882"/>
    </row>
    <row r="58" spans="1:25" ht="15" hidden="1">
      <c r="A58" s="120"/>
      <c r="B58" s="60"/>
      <c r="O58" s="882"/>
      <c r="P58" s="882"/>
      <c r="Q58" s="882"/>
      <c r="R58" s="882"/>
      <c r="W58" s="882"/>
      <c r="X58" s="882"/>
      <c r="Y58" s="882"/>
    </row>
    <row r="59" spans="1:25" ht="15" hidden="1">
      <c r="A59" s="120"/>
      <c r="B59" s="60"/>
      <c r="O59" s="882"/>
      <c r="P59" s="882"/>
      <c r="Q59" s="882"/>
      <c r="R59" s="882"/>
      <c r="W59" s="882"/>
      <c r="X59" s="882"/>
      <c r="Y59" s="882"/>
    </row>
    <row r="60" spans="1:13" ht="15.75">
      <c r="A60" s="120">
        <f>SUM(A54:A59)</f>
        <v>0</v>
      </c>
      <c r="B60" s="122" t="str">
        <f>IF(A60=0," E L L E N Ő R Z Ö T T "," H I B Á S")</f>
        <v> E L L E N Ő R Z Ö T T </v>
      </c>
      <c r="D60" s="904">
        <f>'1. oldal'!M131</f>
        <v>0</v>
      </c>
      <c r="M60" s="156">
        <f>IF(B60=" E L L E N Ő R Z Ö T T ",0,1)</f>
        <v>0</v>
      </c>
    </row>
    <row r="62" spans="1:3" ht="31.5" customHeight="1">
      <c r="A62" s="307"/>
      <c r="C62" s="308"/>
    </row>
  </sheetData>
  <sheetProtection password="C1DD" sheet="1" objects="1" scenarios="1"/>
  <mergeCells count="56">
    <mergeCell ref="A11:C11"/>
    <mergeCell ref="A12:M12"/>
    <mergeCell ref="A13:B13"/>
    <mergeCell ref="A2:M2"/>
    <mergeCell ref="A7:M7"/>
    <mergeCell ref="A8:M8"/>
    <mergeCell ref="A10:C10"/>
    <mergeCell ref="D10:M10"/>
    <mergeCell ref="C13:M13"/>
    <mergeCell ref="A14:D14"/>
    <mergeCell ref="E14:M14"/>
    <mergeCell ref="A15:D15"/>
    <mergeCell ref="E15:M15"/>
    <mergeCell ref="A17:E17"/>
    <mergeCell ref="K17:M17"/>
    <mergeCell ref="B18:E18"/>
    <mergeCell ref="K18:M18"/>
    <mergeCell ref="K26:M26"/>
    <mergeCell ref="B23:E23"/>
    <mergeCell ref="B25:E25"/>
    <mergeCell ref="B26:E26"/>
    <mergeCell ref="B24:E24"/>
    <mergeCell ref="K20:M20"/>
    <mergeCell ref="B22:E22"/>
    <mergeCell ref="B21:E21"/>
    <mergeCell ref="B20:E20"/>
    <mergeCell ref="B30:E30"/>
    <mergeCell ref="K30:M30"/>
    <mergeCell ref="W35:AO35"/>
    <mergeCell ref="K22:M22"/>
    <mergeCell ref="W22:AO22"/>
    <mergeCell ref="K23:M23"/>
    <mergeCell ref="W23:AO23"/>
    <mergeCell ref="K24:M24"/>
    <mergeCell ref="W24:AO24"/>
    <mergeCell ref="K25:M25"/>
    <mergeCell ref="B28:E28"/>
    <mergeCell ref="K28:M28"/>
    <mergeCell ref="B29:E29"/>
    <mergeCell ref="K29:M29"/>
    <mergeCell ref="B31:E31"/>
    <mergeCell ref="K31:M31"/>
    <mergeCell ref="B32:E32"/>
    <mergeCell ref="K32:M32"/>
    <mergeCell ref="A43:C43"/>
    <mergeCell ref="D47:M47"/>
    <mergeCell ref="B34:E34"/>
    <mergeCell ref="K34:M34"/>
    <mergeCell ref="B35:E35"/>
    <mergeCell ref="K35:M35"/>
    <mergeCell ref="B36:E36"/>
    <mergeCell ref="K36:M36"/>
    <mergeCell ref="B33:E33"/>
    <mergeCell ref="K33:M33"/>
    <mergeCell ref="B39:E39"/>
    <mergeCell ref="K39:M39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4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AE63"/>
  <sheetViews>
    <sheetView showGridLines="0" view="pageBreakPreview" zoomScale="125" zoomScaleSheetLayoutView="125" zoomScalePageLayoutView="0" workbookViewId="0" topLeftCell="A37">
      <selection activeCell="K25" sqref="K25:M25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21" width="3.7109375" style="74" hidden="1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74" t="s">
        <v>684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19.5" hidden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15" hidden="1"/>
    <row r="4" ht="0.75" customHeight="1"/>
    <row r="5" spans="1:13" ht="14.2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8" ht="14.25" customHeight="1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74"/>
      <c r="O6" s="74"/>
      <c r="P6" s="74"/>
      <c r="Q6" s="74"/>
      <c r="R6" s="74"/>
    </row>
    <row r="7" spans="1:18" ht="14.25" customHeight="1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74"/>
      <c r="O7" s="74"/>
      <c r="P7" s="74"/>
      <c r="Q7" s="74"/>
      <c r="R7" s="74"/>
    </row>
    <row r="8" spans="1:24" ht="27.75" customHeight="1">
      <c r="A8" s="1119" t="s">
        <v>916</v>
      </c>
      <c r="B8" s="1120"/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1121"/>
      <c r="X8" s="74" t="s">
        <v>117</v>
      </c>
    </row>
    <row r="9" spans="1:13" ht="5.25" customHeight="1">
      <c r="A9" s="1133"/>
      <c r="B9" s="1134"/>
      <c r="C9" s="1134"/>
      <c r="D9" s="1134"/>
      <c r="E9" s="1134"/>
      <c r="F9" s="1134"/>
      <c r="G9" s="1134"/>
      <c r="H9" s="1134"/>
      <c r="I9" s="1134"/>
      <c r="J9" s="1134"/>
      <c r="K9" s="1134"/>
      <c r="L9" s="1134"/>
      <c r="M9" s="1135"/>
    </row>
    <row r="10" spans="1:18" s="470" customFormat="1" ht="0.75" customHeight="1">
      <c r="A10" s="467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  <c r="N10" s="460"/>
      <c r="O10" s="460"/>
      <c r="P10" s="460"/>
      <c r="Q10" s="460"/>
      <c r="R10" s="460"/>
    </row>
    <row r="11" spans="1:18" s="470" customFormat="1" ht="9" customHeight="1" hidden="1">
      <c r="A11" s="721"/>
      <c r="B11" s="721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460"/>
      <c r="O11" s="460"/>
      <c r="P11" s="460"/>
      <c r="Q11" s="460"/>
      <c r="R11" s="460"/>
    </row>
    <row r="12" spans="1:18" s="470" customFormat="1" ht="2.25" customHeight="1" thickBot="1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0"/>
      <c r="O12" s="460"/>
      <c r="P12" s="460"/>
      <c r="Q12" s="460"/>
      <c r="R12" s="460"/>
    </row>
    <row r="13" spans="1:24" ht="13.5" customHeight="1" thickBot="1">
      <c r="A13" s="1122" t="s">
        <v>44</v>
      </c>
      <c r="B13" s="1122"/>
      <c r="C13" s="1136" t="s">
        <v>255</v>
      </c>
      <c r="D13" s="1137"/>
      <c r="E13" s="1137"/>
      <c r="F13" s="1137"/>
      <c r="G13" s="1137"/>
      <c r="H13" s="1137"/>
      <c r="I13" s="1137"/>
      <c r="J13" s="1137"/>
      <c r="K13" s="1138"/>
      <c r="L13" s="720">
        <f>IF(A32="","","X")</f>
      </c>
      <c r="M13" s="719"/>
      <c r="W13" s="74">
        <v>100</v>
      </c>
      <c r="X13" s="74" t="s">
        <v>280</v>
      </c>
    </row>
    <row r="14" spans="1:24" ht="13.5" customHeight="1">
      <c r="A14" s="1068" t="s">
        <v>80</v>
      </c>
      <c r="B14" s="1068"/>
      <c r="C14" s="1068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281</v>
      </c>
    </row>
    <row r="15" spans="1:24" ht="13.5" customHeight="1">
      <c r="A15" s="1070">
        <f>'1. oldal'!K74</f>
        <v>0</v>
      </c>
      <c r="B15" s="1070"/>
      <c r="C15" s="1070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W15" s="74">
        <v>75</v>
      </c>
      <c r="X15" s="74" t="s">
        <v>282</v>
      </c>
    </row>
    <row r="16" spans="1:24" ht="13.5" customHeight="1">
      <c r="A16" s="1068" t="s">
        <v>778</v>
      </c>
      <c r="B16" s="1068"/>
      <c r="C16" s="1123">
        <f>IF('1. oldal'!T79="","",'1. oldal'!T79)</f>
        <v>0</v>
      </c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W16" s="74">
        <v>70</v>
      </c>
      <c r="X16" s="74" t="s">
        <v>283</v>
      </c>
    </row>
    <row r="17" spans="1:13" ht="12.75" customHeight="1">
      <c r="A17" s="1072" t="s">
        <v>123</v>
      </c>
      <c r="B17" s="1072"/>
      <c r="C17" s="1072"/>
      <c r="D17" s="1072"/>
      <c r="E17" s="1073">
        <f>IF('1. oldal'!K79="","",'1. oldal'!K79)</f>
      </c>
      <c r="F17" s="1073"/>
      <c r="G17" s="1073"/>
      <c r="H17" s="1073"/>
      <c r="I17" s="1073"/>
      <c r="J17" s="1073"/>
      <c r="K17" s="1073"/>
      <c r="L17" s="1073"/>
      <c r="M17" s="1073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18.75" customHeight="1">
      <c r="A19" s="1130"/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2"/>
      <c r="AB19" s="74" t="e">
        <f>ROUND((AE27/Z27),12)</f>
        <v>#DIV/0!</v>
      </c>
    </row>
    <row r="20" spans="1:18" s="470" customFormat="1" ht="3.75" customHeight="1" thickBot="1">
      <c r="A20" s="1117"/>
      <c r="B20" s="1117"/>
      <c r="C20" s="1117"/>
      <c r="D20" s="1117"/>
      <c r="E20" s="1117"/>
      <c r="F20" s="1118"/>
      <c r="G20" s="1118"/>
      <c r="H20" s="1118"/>
      <c r="I20" s="1118"/>
      <c r="J20" s="1118"/>
      <c r="K20" s="1109"/>
      <c r="L20" s="1110"/>
      <c r="M20" s="1110"/>
      <c r="N20" s="460"/>
      <c r="O20" s="460"/>
      <c r="P20" s="460"/>
      <c r="Q20" s="460"/>
      <c r="R20" s="460"/>
    </row>
    <row r="21" spans="1:31" ht="22.5" customHeight="1" thickBot="1">
      <c r="A21" s="822">
        <f>IF(W32=1,"",IF('2. oldal'!H17&gt;500000000,"X",""))</f>
      </c>
      <c r="B21" s="1139" t="s">
        <v>800</v>
      </c>
      <c r="C21" s="1140"/>
      <c r="D21" s="1140"/>
      <c r="E21" s="1140"/>
      <c r="F21" s="1140"/>
      <c r="G21" s="1140"/>
      <c r="H21" s="1140"/>
      <c r="I21" s="1140"/>
      <c r="J21" s="1140"/>
      <c r="K21" s="1140"/>
      <c r="L21" s="1140"/>
      <c r="M21" s="1141"/>
      <c r="N21" s="65">
        <f>IF(A21="",0,1)</f>
        <v>0</v>
      </c>
      <c r="W21" s="74">
        <f>IF(A21="",0,1)</f>
        <v>0</v>
      </c>
      <c r="X21" s="486">
        <f>IF(Reg!AW5=0,'2. oldal'!H17,0)</f>
        <v>0</v>
      </c>
      <c r="Y21" s="482">
        <f>X21</f>
        <v>0</v>
      </c>
      <c r="Z21" s="482">
        <f>Y21</f>
        <v>0</v>
      </c>
      <c r="AA21" s="486">
        <f>X21</f>
        <v>0</v>
      </c>
      <c r="AB21" s="486"/>
      <c r="AC21" s="486"/>
      <c r="AD21" s="486"/>
      <c r="AE21" s="487" t="e">
        <f>ROUND((AA27/Z27),6)</f>
        <v>#DIV/0!</v>
      </c>
    </row>
    <row r="22" spans="1:31" s="470" customFormat="1" ht="3.75" customHeight="1">
      <c r="A22" s="471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3"/>
      <c r="N22" s="460"/>
      <c r="O22" s="460"/>
      <c r="P22" s="460"/>
      <c r="Q22" s="460"/>
      <c r="R22" s="460"/>
      <c r="X22" s="488"/>
      <c r="Y22" s="488"/>
      <c r="Z22" s="488"/>
      <c r="AA22" s="488"/>
      <c r="AB22" s="488"/>
      <c r="AC22" s="488"/>
      <c r="AD22" s="488"/>
      <c r="AE22" s="488"/>
    </row>
    <row r="23" spans="1:31" ht="15.75" customHeight="1">
      <c r="A23" s="298" t="s">
        <v>815</v>
      </c>
      <c r="B23" s="1124" t="s">
        <v>888</v>
      </c>
      <c r="C23" s="1124"/>
      <c r="D23" s="1124"/>
      <c r="E23" s="1124"/>
      <c r="F23" s="1125"/>
      <c r="G23" s="1125"/>
      <c r="H23" s="1125"/>
      <c r="I23" s="1125"/>
      <c r="J23" s="1126"/>
      <c r="K23" s="1106"/>
      <c r="L23" s="1107"/>
      <c r="M23" s="1108"/>
      <c r="N23" s="296">
        <f>IF(K23=ROUND((K23),0),"","Csak egész számot írtat be")</f>
      </c>
      <c r="Q23" s="65">
        <f aca="true" t="shared" si="0" ref="Q23:Q30">IF(N23="",0,1)</f>
        <v>0</v>
      </c>
      <c r="W23" s="74">
        <v>100</v>
      </c>
      <c r="X23" s="482">
        <v>500000000</v>
      </c>
      <c r="Y23" s="482">
        <f>Y21</f>
        <v>0</v>
      </c>
      <c r="Z23" s="482">
        <f>IF(Y23&gt;500000000,500000000,Y23)</f>
        <v>0</v>
      </c>
      <c r="AA23" s="482">
        <f>ROUND((Z23*W23/100),0)</f>
        <v>0</v>
      </c>
      <c r="AB23" s="482" t="e">
        <f>ROUND((Z23*$AB$19),0)</f>
        <v>#DIV/0!</v>
      </c>
      <c r="AC23" s="489" t="e">
        <f>ROUND((AB23/Z23),6)</f>
        <v>#DIV/0!</v>
      </c>
      <c r="AD23" s="490" t="e">
        <f>MIN(AB23,AA23)</f>
        <v>#DIV/0!</v>
      </c>
      <c r="AE23" s="490">
        <f>IF(AE27&gt;AA27,AA27,AE27)</f>
        <v>0</v>
      </c>
    </row>
    <row r="24" spans="1:31" ht="14.25" customHeight="1">
      <c r="A24" s="298" t="s">
        <v>817</v>
      </c>
      <c r="B24" s="1124" t="s">
        <v>889</v>
      </c>
      <c r="C24" s="1124"/>
      <c r="D24" s="1124"/>
      <c r="E24" s="1124"/>
      <c r="F24" s="1125"/>
      <c r="G24" s="1125"/>
      <c r="H24" s="1125"/>
      <c r="I24" s="1125"/>
      <c r="J24" s="1126"/>
      <c r="K24" s="1106"/>
      <c r="L24" s="1107"/>
      <c r="M24" s="1108"/>
      <c r="N24" s="905">
        <f>K24+K23</f>
        <v>0</v>
      </c>
      <c r="O24" s="354"/>
      <c r="P24" s="349"/>
      <c r="Q24" s="65">
        <f>IF(N24=0,0,1)</f>
        <v>0</v>
      </c>
      <c r="W24" s="74">
        <v>85</v>
      </c>
      <c r="X24" s="482">
        <f>X23*40</f>
        <v>20000000000</v>
      </c>
      <c r="Y24" s="482">
        <f>Y21-X23</f>
        <v>-500000000</v>
      </c>
      <c r="Z24" s="482">
        <f>IF(Y24&lt;0,0,(IF(Y24&gt;19500000000,19500000000,Y24)))</f>
        <v>0</v>
      </c>
      <c r="AA24" s="482">
        <f>ROUND((Z24*W24/100),0)</f>
        <v>0</v>
      </c>
      <c r="AB24" s="482" t="e">
        <f>ROUND((Z24*$AB$19),0)</f>
        <v>#DIV/0!</v>
      </c>
      <c r="AC24" s="489" t="e">
        <f>ROUND((AB24/Z24),6)</f>
        <v>#DIV/0!</v>
      </c>
      <c r="AD24" s="490" t="e">
        <f>MIN(AB24,AA24)</f>
        <v>#DIV/0!</v>
      </c>
      <c r="AE24" s="487"/>
    </row>
    <row r="25" spans="1:31" ht="24.75" customHeight="1">
      <c r="A25" s="298" t="s">
        <v>818</v>
      </c>
      <c r="B25" s="1111" t="s">
        <v>890</v>
      </c>
      <c r="C25" s="1112"/>
      <c r="D25" s="1112"/>
      <c r="E25" s="1112"/>
      <c r="F25" s="1112"/>
      <c r="G25" s="1112"/>
      <c r="H25" s="1112"/>
      <c r="I25" s="1112"/>
      <c r="J25" s="1113"/>
      <c r="K25" s="1106"/>
      <c r="L25" s="1107"/>
      <c r="M25" s="1108"/>
      <c r="N25" s="296">
        <f>IF(K25=ROUND((K25),0),"","Csak egész számot írtat be")</f>
      </c>
      <c r="O25" s="354"/>
      <c r="P25" s="349"/>
      <c r="Q25" s="65">
        <f t="shared" si="0"/>
        <v>0</v>
      </c>
      <c r="W25" s="74">
        <v>75</v>
      </c>
      <c r="X25" s="482">
        <f>X24*4</f>
        <v>80000000000</v>
      </c>
      <c r="Y25" s="482">
        <f>Y21-X24</f>
        <v>-20000000000</v>
      </c>
      <c r="Z25" s="482">
        <f>IF(Y25&lt;0,0,(IF(Y25&gt;60000000000,60000000000,Y25)))</f>
        <v>0</v>
      </c>
      <c r="AA25" s="482">
        <f>ROUND((Z25*W25/100),0)</f>
        <v>0</v>
      </c>
      <c r="AB25" s="482" t="e">
        <f>ROUND((Z25*$AB$19),0)</f>
        <v>#DIV/0!</v>
      </c>
      <c r="AC25" s="489" t="e">
        <f>ROUND((AB25/Z25),6)</f>
        <v>#DIV/0!</v>
      </c>
      <c r="AD25" s="490" t="e">
        <f>MIN(AB25,AA25)</f>
        <v>#DIV/0!</v>
      </c>
      <c r="AE25" s="487"/>
    </row>
    <row r="26" spans="1:31" ht="25.5" customHeight="1" thickBot="1">
      <c r="A26" s="298" t="s">
        <v>820</v>
      </c>
      <c r="B26" s="1111" t="s">
        <v>194</v>
      </c>
      <c r="C26" s="1112"/>
      <c r="D26" s="1112"/>
      <c r="E26" s="1112"/>
      <c r="F26" s="1112"/>
      <c r="G26" s="1112"/>
      <c r="H26" s="1112"/>
      <c r="I26" s="1112"/>
      <c r="J26" s="1113"/>
      <c r="K26" s="1106"/>
      <c r="L26" s="1107"/>
      <c r="M26" s="1108"/>
      <c r="N26" s="296">
        <f>IF(K26=ROUND((K26),0),"","Csak egész számot írtat be")</f>
      </c>
      <c r="O26" s="354"/>
      <c r="P26" s="349"/>
      <c r="Q26" s="65">
        <f t="shared" si="0"/>
        <v>0</v>
      </c>
      <c r="W26" s="74">
        <v>70</v>
      </c>
      <c r="X26" s="487"/>
      <c r="Y26" s="482">
        <f>Y21-X25</f>
        <v>-80000000000</v>
      </c>
      <c r="Z26" s="482">
        <f>IF(Y26&lt;0,0,Y26)</f>
        <v>0</v>
      </c>
      <c r="AA26" s="482">
        <f>ROUND((Z26*W26/100),0)</f>
        <v>0</v>
      </c>
      <c r="AB26" s="482" t="e">
        <f>ROUND((Z26*$AB$19),0)</f>
        <v>#DIV/0!</v>
      </c>
      <c r="AC26" s="489" t="e">
        <f>ROUND((AB26/Z26),6)</f>
        <v>#DIV/0!</v>
      </c>
      <c r="AD26" s="490" t="e">
        <f>MIN(AB26,AA26)</f>
        <v>#DIV/0!</v>
      </c>
      <c r="AE26" s="487"/>
    </row>
    <row r="27" spans="1:31" ht="47.25" customHeight="1" thickBot="1">
      <c r="A27" s="298" t="s">
        <v>822</v>
      </c>
      <c r="B27" s="1111" t="s">
        <v>915</v>
      </c>
      <c r="C27" s="1112"/>
      <c r="D27" s="1112"/>
      <c r="E27" s="1112"/>
      <c r="F27" s="1112"/>
      <c r="G27" s="1112"/>
      <c r="H27" s="1112"/>
      <c r="I27" s="1112"/>
      <c r="J27" s="1113"/>
      <c r="K27" s="1106"/>
      <c r="L27" s="1107"/>
      <c r="M27" s="1108"/>
      <c r="N27" s="296">
        <f>IF(K27=ROUND((K27),0),"","Csak egész számot írtat be")</f>
      </c>
      <c r="O27" s="87"/>
      <c r="P27" s="65">
        <f>IF(N27="",0,1)</f>
        <v>0</v>
      </c>
      <c r="Q27" s="65">
        <f t="shared" si="0"/>
        <v>0</v>
      </c>
      <c r="X27" s="487"/>
      <c r="Y27" s="487"/>
      <c r="Z27" s="482">
        <f>SUM(Z23:Z26)</f>
        <v>0</v>
      </c>
      <c r="AA27" s="482">
        <f>SUM(AA23:AA26)</f>
        <v>0</v>
      </c>
      <c r="AB27" s="482" t="e">
        <f>SUM(AB23:AB26)</f>
        <v>#DIV/0!</v>
      </c>
      <c r="AC27" s="482"/>
      <c r="AD27" s="496">
        <f>IF(Z27=0,0,SUM(AD23:AD26))</f>
        <v>0</v>
      </c>
      <c r="AE27" s="482">
        <f>K23+K24-K25-K26</f>
        <v>0</v>
      </c>
    </row>
    <row r="28" spans="1:17" ht="34.5" customHeight="1">
      <c r="A28" s="298" t="s">
        <v>840</v>
      </c>
      <c r="B28" s="1111" t="s">
        <v>917</v>
      </c>
      <c r="C28" s="1112"/>
      <c r="D28" s="1112"/>
      <c r="E28" s="1112"/>
      <c r="F28" s="1112"/>
      <c r="G28" s="1112"/>
      <c r="H28" s="1112"/>
      <c r="I28" s="1112"/>
      <c r="J28" s="1113"/>
      <c r="K28" s="1142">
        <f>AD27</f>
        <v>0</v>
      </c>
      <c r="L28" s="1143"/>
      <c r="M28" s="1144"/>
      <c r="N28" s="296">
        <f>IF(J28=ROUND((J28),0),"","Csak egész számot írtat be")</f>
      </c>
      <c r="Q28" s="65">
        <f t="shared" si="0"/>
        <v>0</v>
      </c>
    </row>
    <row r="29" spans="1:17" ht="24.75" customHeight="1">
      <c r="A29" s="298" t="s">
        <v>841</v>
      </c>
      <c r="B29" s="1111" t="s">
        <v>256</v>
      </c>
      <c r="C29" s="1112"/>
      <c r="D29" s="1112"/>
      <c r="E29" s="1112"/>
      <c r="F29" s="1112"/>
      <c r="G29" s="1112"/>
      <c r="H29" s="1112"/>
      <c r="I29" s="1112"/>
      <c r="J29" s="1113"/>
      <c r="K29" s="1114">
        <f>IF(W21=0,K23+K24,K25+K26+K27+K28)</f>
        <v>0</v>
      </c>
      <c r="L29" s="1115"/>
      <c r="M29" s="1116"/>
      <c r="N29" s="296">
        <f>IF(J29=ROUND((J29),0),"","Csak egész számot írtat be")</f>
      </c>
      <c r="Q29" s="65">
        <f t="shared" si="0"/>
        <v>0</v>
      </c>
    </row>
    <row r="30" spans="1:18" s="514" customFormat="1" ht="13.5" customHeight="1" hidden="1">
      <c r="A30" s="511" t="s">
        <v>822</v>
      </c>
      <c r="B30" s="1127" t="s">
        <v>685</v>
      </c>
      <c r="C30" s="1127"/>
      <c r="D30" s="1127"/>
      <c r="E30" s="1127"/>
      <c r="F30" s="1128"/>
      <c r="G30" s="1128"/>
      <c r="H30" s="1128"/>
      <c r="I30" s="1128"/>
      <c r="J30" s="1129"/>
      <c r="K30" s="1145">
        <f>IF(W32=1,0,'2. oldal'!H17-'2. oldal'!H20-'2. oldal'!H21-'2. oldal'!H22-'2. oldal'!H24+'2. oldal'!H26-E_LAP!K28)</f>
        <v>0</v>
      </c>
      <c r="L30" s="1146"/>
      <c r="M30" s="1147"/>
      <c r="N30" s="512">
        <f>IF(J30=ROUND((J30),0),"","Csak egész számot írtat be")</f>
      </c>
      <c r="O30" s="513"/>
      <c r="P30" s="513"/>
      <c r="Q30" s="513">
        <f t="shared" si="0"/>
        <v>0</v>
      </c>
      <c r="R30" s="513"/>
    </row>
    <row r="31" spans="1:31" s="460" customFormat="1" ht="3" customHeight="1" thickBot="1">
      <c r="A31" s="474"/>
      <c r="B31" s="475"/>
      <c r="C31" s="475"/>
      <c r="D31" s="475"/>
      <c r="E31" s="475"/>
      <c r="J31" s="476"/>
      <c r="K31" s="476"/>
      <c r="L31" s="476"/>
      <c r="M31" s="476"/>
      <c r="N31" s="477"/>
      <c r="X31" s="491"/>
      <c r="Y31" s="491"/>
      <c r="Z31" s="491"/>
      <c r="AA31" s="491"/>
      <c r="AB31" s="491"/>
      <c r="AC31" s="491"/>
      <c r="AD31" s="491"/>
      <c r="AE31" s="491"/>
    </row>
    <row r="32" spans="1:31" ht="18.75" customHeight="1" thickBot="1">
      <c r="A32" s="823">
        <f>IF(K34=0,"","X")</f>
      </c>
      <c r="B32" s="1139" t="s">
        <v>801</v>
      </c>
      <c r="C32" s="1140"/>
      <c r="D32" s="1140"/>
      <c r="E32" s="1140"/>
      <c r="F32" s="1140"/>
      <c r="G32" s="1140"/>
      <c r="H32" s="1140"/>
      <c r="I32" s="1140"/>
      <c r="J32" s="1140"/>
      <c r="K32" s="1140"/>
      <c r="L32" s="1140"/>
      <c r="M32" s="1141"/>
      <c r="N32" s="65">
        <f>IF(A32="",0,1)</f>
        <v>0</v>
      </c>
      <c r="W32" s="74">
        <f>IF(A32="",0,1)</f>
        <v>0</v>
      </c>
      <c r="X32" s="487"/>
      <c r="Y32" s="487"/>
      <c r="Z32" s="487"/>
      <c r="AA32" s="492" t="s">
        <v>284</v>
      </c>
      <c r="AB32" s="492"/>
      <c r="AC32" s="492"/>
      <c r="AD32" s="492">
        <f>IF(X21=0,0,AD27)</f>
        <v>0</v>
      </c>
      <c r="AE32" s="492" t="s">
        <v>285</v>
      </c>
    </row>
    <row r="33" spans="1:31" s="470" customFormat="1" ht="4.5" customHeight="1">
      <c r="A33" s="471"/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3"/>
      <c r="N33" s="905">
        <f>N32+N21+N24</f>
        <v>0</v>
      </c>
      <c r="O33" s="460"/>
      <c r="P33" s="460"/>
      <c r="Q33" s="460"/>
      <c r="R33" s="460"/>
      <c r="X33" s="488"/>
      <c r="Y33" s="488"/>
      <c r="Z33" s="488"/>
      <c r="AA33" s="488"/>
      <c r="AB33" s="488"/>
      <c r="AC33" s="488"/>
      <c r="AD33" s="488"/>
      <c r="AE33" s="488"/>
    </row>
    <row r="34" spans="1:31" ht="15.75" customHeight="1">
      <c r="A34" s="298" t="s">
        <v>815</v>
      </c>
      <c r="B34" s="1124" t="s">
        <v>686</v>
      </c>
      <c r="C34" s="1124"/>
      <c r="D34" s="1124"/>
      <c r="E34" s="1124"/>
      <c r="F34" s="1125"/>
      <c r="G34" s="1125"/>
      <c r="H34" s="1125"/>
      <c r="I34" s="1125"/>
      <c r="J34" s="1126"/>
      <c r="K34" s="1106"/>
      <c r="L34" s="1107"/>
      <c r="M34" s="1108"/>
      <c r="P34" s="65">
        <f>IF(N33=0,0,1)</f>
        <v>0</v>
      </c>
      <c r="Q34" s="65">
        <f aca="true" t="shared" si="1" ref="Q34:Q40">IF(N34="",0,1)</f>
        <v>0</v>
      </c>
      <c r="X34" s="486">
        <f>IF(Reg!AW5=0,K34,0)</f>
        <v>0</v>
      </c>
      <c r="Y34" s="482">
        <f>X34</f>
        <v>0</v>
      </c>
      <c r="Z34" s="482">
        <f>Y34</f>
        <v>0</v>
      </c>
      <c r="AA34" s="486">
        <f>X34</f>
        <v>0</v>
      </c>
      <c r="AB34" s="487">
        <f>IF(Z41=0,0,AE36/Z41)</f>
        <v>0</v>
      </c>
      <c r="AC34" s="486"/>
      <c r="AD34" s="486"/>
      <c r="AE34" s="486">
        <f>MAX(K30,K44)</f>
        <v>0</v>
      </c>
    </row>
    <row r="35" spans="1:31" ht="34.5" customHeight="1">
      <c r="A35" s="298" t="s">
        <v>817</v>
      </c>
      <c r="B35" s="1124" t="s">
        <v>687</v>
      </c>
      <c r="C35" s="1124"/>
      <c r="D35" s="1124"/>
      <c r="E35" s="1124"/>
      <c r="F35" s="1125"/>
      <c r="G35" s="1125"/>
      <c r="H35" s="1125"/>
      <c r="I35" s="1125"/>
      <c r="J35" s="1126"/>
      <c r="K35" s="1106"/>
      <c r="L35" s="1107"/>
      <c r="M35" s="1108"/>
      <c r="N35" s="296">
        <f aca="true" t="shared" si="2" ref="N35:N40">IF(K35=ROUND((K35),0),"","Csak egész számot írtat be")</f>
      </c>
      <c r="Q35" s="65">
        <f t="shared" si="1"/>
        <v>0</v>
      </c>
      <c r="W35" s="470"/>
      <c r="X35" s="488"/>
      <c r="Y35" s="488"/>
      <c r="Z35" s="488"/>
      <c r="AA35" s="488"/>
      <c r="AB35" s="488"/>
      <c r="AC35" s="488"/>
      <c r="AD35" s="488"/>
      <c r="AE35" s="487"/>
    </row>
    <row r="36" spans="1:31" ht="15.75" customHeight="1">
      <c r="A36" s="298" t="s">
        <v>818</v>
      </c>
      <c r="B36" s="1124" t="s">
        <v>688</v>
      </c>
      <c r="C36" s="1124"/>
      <c r="D36" s="1124"/>
      <c r="E36" s="1124"/>
      <c r="F36" s="1125"/>
      <c r="G36" s="1125"/>
      <c r="H36" s="1125"/>
      <c r="I36" s="1125"/>
      <c r="J36" s="1126"/>
      <c r="K36" s="1106"/>
      <c r="L36" s="1107"/>
      <c r="M36" s="1108"/>
      <c r="N36" s="296">
        <f t="shared" si="2"/>
      </c>
      <c r="Q36" s="65">
        <f t="shared" si="1"/>
        <v>0</v>
      </c>
      <c r="W36" s="74">
        <v>100</v>
      </c>
      <c r="X36" s="482">
        <v>500000000</v>
      </c>
      <c r="Y36" s="482">
        <f>Y34</f>
        <v>0</v>
      </c>
      <c r="Z36" s="482">
        <f>IF(Y36&gt;500000000,500000000,Y36)</f>
        <v>0</v>
      </c>
      <c r="AA36" s="482">
        <f>ROUND((Z36*W36/100),0)</f>
        <v>0</v>
      </c>
      <c r="AB36" s="482">
        <f>ROUND((Z36*$AB$34),0)</f>
        <v>0</v>
      </c>
      <c r="AC36" s="489" t="e">
        <f>ROUND((AB36/Z36),6)</f>
        <v>#DIV/0!</v>
      </c>
      <c r="AD36" s="482">
        <f>MIN(AB36,AA36)</f>
        <v>0</v>
      </c>
      <c r="AE36" s="490">
        <f>K36+K37-K38-K39</f>
        <v>0</v>
      </c>
    </row>
    <row r="37" spans="1:31" ht="15.75" customHeight="1">
      <c r="A37" s="298" t="s">
        <v>820</v>
      </c>
      <c r="B37" s="1124" t="s">
        <v>690</v>
      </c>
      <c r="C37" s="1124"/>
      <c r="D37" s="1124"/>
      <c r="E37" s="1124"/>
      <c r="F37" s="1125"/>
      <c r="G37" s="1125"/>
      <c r="H37" s="1125"/>
      <c r="I37" s="1125"/>
      <c r="J37" s="1126"/>
      <c r="K37" s="1106"/>
      <c r="L37" s="1107"/>
      <c r="M37" s="1108"/>
      <c r="N37" s="296">
        <f t="shared" si="2"/>
      </c>
      <c r="Q37" s="65">
        <f t="shared" si="1"/>
        <v>0</v>
      </c>
      <c r="W37" s="74">
        <v>85</v>
      </c>
      <c r="X37" s="482">
        <f>X36*40</f>
        <v>20000000000</v>
      </c>
      <c r="Y37" s="482">
        <f>Y34-X36</f>
        <v>-500000000</v>
      </c>
      <c r="Z37" s="482">
        <f>IF(Y37&lt;0,0,(IF(Y37&gt;19500000000,19500000000,Y37)))</f>
        <v>0</v>
      </c>
      <c r="AA37" s="482">
        <f>ROUND((Z37*W37/100),0)</f>
        <v>0</v>
      </c>
      <c r="AB37" s="482">
        <f>ROUND((Z37*$AB$34),0)</f>
        <v>0</v>
      </c>
      <c r="AC37" s="489" t="e">
        <f>ROUND((AB37/Z37),6)</f>
        <v>#DIV/0!</v>
      </c>
      <c r="AD37" s="482">
        <f>MIN(AB37,AA37)</f>
        <v>0</v>
      </c>
      <c r="AE37" s="487"/>
    </row>
    <row r="38" spans="1:31" ht="24" customHeight="1">
      <c r="A38" s="298" t="s">
        <v>822</v>
      </c>
      <c r="B38" s="1124" t="s">
        <v>689</v>
      </c>
      <c r="C38" s="1124"/>
      <c r="D38" s="1124"/>
      <c r="E38" s="1124"/>
      <c r="F38" s="1125"/>
      <c r="G38" s="1125"/>
      <c r="H38" s="1125"/>
      <c r="I38" s="1125"/>
      <c r="J38" s="1126"/>
      <c r="K38" s="1106"/>
      <c r="L38" s="1107"/>
      <c r="M38" s="1108"/>
      <c r="N38" s="296">
        <f t="shared" si="2"/>
      </c>
      <c r="Q38" s="65">
        <f t="shared" si="1"/>
        <v>0</v>
      </c>
      <c r="W38" s="74">
        <v>75</v>
      </c>
      <c r="X38" s="482">
        <f>X37*4</f>
        <v>80000000000</v>
      </c>
      <c r="Y38" s="482">
        <f>Y34-X37</f>
        <v>-20000000000</v>
      </c>
      <c r="Z38" s="482">
        <f>IF(Y38&lt;0,0,(IF(Y38&gt;60000000000,60000000000,Y38)))</f>
        <v>0</v>
      </c>
      <c r="AA38" s="482">
        <f>ROUND((Z38*W38/100),0)</f>
        <v>0</v>
      </c>
      <c r="AB38" s="482">
        <f>ROUND((Z38*$AB$34),0)</f>
        <v>0</v>
      </c>
      <c r="AC38" s="489" t="e">
        <f>ROUND((AB38/Z38),6)</f>
        <v>#DIV/0!</v>
      </c>
      <c r="AD38" s="482">
        <f>MIN(AB38,AA38)</f>
        <v>0</v>
      </c>
      <c r="AE38" s="487"/>
    </row>
    <row r="39" spans="1:31" ht="22.5" customHeight="1">
      <c r="A39" s="298" t="s">
        <v>840</v>
      </c>
      <c r="B39" s="1124" t="s">
        <v>691</v>
      </c>
      <c r="C39" s="1124"/>
      <c r="D39" s="1124"/>
      <c r="E39" s="1124"/>
      <c r="F39" s="1125"/>
      <c r="G39" s="1125"/>
      <c r="H39" s="1125"/>
      <c r="I39" s="1125"/>
      <c r="J39" s="1126"/>
      <c r="K39" s="1106"/>
      <c r="L39" s="1107"/>
      <c r="M39" s="1108"/>
      <c r="N39" s="296">
        <f t="shared" si="2"/>
      </c>
      <c r="Q39" s="65">
        <f t="shared" si="1"/>
        <v>0</v>
      </c>
      <c r="W39" s="74">
        <v>70</v>
      </c>
      <c r="X39" s="487"/>
      <c r="Y39" s="482">
        <f>Y34-X38</f>
        <v>-80000000000</v>
      </c>
      <c r="Z39" s="482">
        <f>IF(Y39&lt;0,0,Y39)</f>
        <v>0</v>
      </c>
      <c r="AA39" s="482">
        <f>ROUND((Z39*W39/100),0)</f>
        <v>0</v>
      </c>
      <c r="AB39" s="482">
        <f>ROUND((Z39*$AB$34),0)</f>
        <v>0</v>
      </c>
      <c r="AC39" s="489" t="e">
        <f>ROUND((AB39/Z39),6)</f>
        <v>#DIV/0!</v>
      </c>
      <c r="AD39" s="482">
        <f>MIN(AB39,AA39)</f>
        <v>0</v>
      </c>
      <c r="AE39" s="487"/>
    </row>
    <row r="40" spans="1:31" ht="35.25" customHeight="1">
      <c r="A40" s="298" t="s">
        <v>841</v>
      </c>
      <c r="B40" s="1124" t="s">
        <v>940</v>
      </c>
      <c r="C40" s="1124"/>
      <c r="D40" s="1124"/>
      <c r="E40" s="1124"/>
      <c r="F40" s="1125"/>
      <c r="G40" s="1125"/>
      <c r="H40" s="1125"/>
      <c r="I40" s="1125"/>
      <c r="J40" s="1126"/>
      <c r="K40" s="1106"/>
      <c r="L40" s="1107"/>
      <c r="M40" s="1108"/>
      <c r="N40" s="296">
        <f t="shared" si="2"/>
      </c>
      <c r="Q40" s="65">
        <f t="shared" si="1"/>
        <v>0</v>
      </c>
      <c r="X40" s="487"/>
      <c r="Y40" s="482"/>
      <c r="Z40" s="482"/>
      <c r="AA40" s="482"/>
      <c r="AB40" s="482"/>
      <c r="AC40" s="489"/>
      <c r="AD40" s="482"/>
      <c r="AE40" s="487"/>
    </row>
    <row r="41" spans="1:31" ht="24" customHeight="1">
      <c r="A41" s="298" t="s">
        <v>843</v>
      </c>
      <c r="B41" s="1124" t="s">
        <v>692</v>
      </c>
      <c r="C41" s="1124"/>
      <c r="D41" s="1124"/>
      <c r="E41" s="1124"/>
      <c r="F41" s="1125"/>
      <c r="G41" s="1125"/>
      <c r="H41" s="1125"/>
      <c r="I41" s="1125"/>
      <c r="J41" s="1126"/>
      <c r="K41" s="1142">
        <f>AD41</f>
        <v>0</v>
      </c>
      <c r="L41" s="1143"/>
      <c r="M41" s="1144"/>
      <c r="N41" s="296"/>
      <c r="X41" s="487"/>
      <c r="Y41" s="487"/>
      <c r="Z41" s="482">
        <f>SUM(Z36:Z39)</f>
        <v>0</v>
      </c>
      <c r="AA41" s="490">
        <f>SUM(AA36:AA39)</f>
        <v>0</v>
      </c>
      <c r="AB41" s="482">
        <f>SUM(AB36:AB39)</f>
        <v>0</v>
      </c>
      <c r="AC41" s="482"/>
      <c r="AD41" s="490">
        <f>SUM(AD36:AD39)</f>
        <v>0</v>
      </c>
      <c r="AE41" s="487"/>
    </row>
    <row r="42" spans="1:31" ht="24" customHeight="1" thickBot="1">
      <c r="A42" s="298" t="s">
        <v>845</v>
      </c>
      <c r="B42" s="1124" t="s">
        <v>186</v>
      </c>
      <c r="C42" s="1124"/>
      <c r="D42" s="1124"/>
      <c r="E42" s="1124"/>
      <c r="F42" s="1125"/>
      <c r="G42" s="1125"/>
      <c r="H42" s="1125"/>
      <c r="I42" s="1125"/>
      <c r="J42" s="1126"/>
      <c r="K42" s="1114">
        <f>K38+K39+K40+K41</f>
        <v>0</v>
      </c>
      <c r="L42" s="1115"/>
      <c r="M42" s="1116"/>
      <c r="N42" s="296"/>
      <c r="X42" s="487"/>
      <c r="Y42" s="487"/>
      <c r="Z42" s="487"/>
      <c r="AA42" s="501" t="e">
        <f>(AA34-AD41-K35)/AA34</f>
        <v>#DIV/0!</v>
      </c>
      <c r="AB42" s="483"/>
      <c r="AC42" s="483"/>
      <c r="AD42" s="483"/>
      <c r="AE42" s="487"/>
    </row>
    <row r="43" spans="1:31" ht="18" customHeight="1" thickBot="1">
      <c r="A43" s="298" t="s">
        <v>847</v>
      </c>
      <c r="B43" s="1124" t="s">
        <v>195</v>
      </c>
      <c r="C43" s="1124"/>
      <c r="D43" s="1124"/>
      <c r="E43" s="1124"/>
      <c r="F43" s="1125"/>
      <c r="G43" s="1125"/>
      <c r="H43" s="1125"/>
      <c r="I43" s="1125"/>
      <c r="J43" s="1126"/>
      <c r="K43" s="1114">
        <f>K34-K35-K42</f>
        <v>0</v>
      </c>
      <c r="L43" s="1115"/>
      <c r="M43" s="1116"/>
      <c r="N43" s="296"/>
      <c r="W43" s="496">
        <f>IF(A32="",0,K44)</f>
        <v>0</v>
      </c>
      <c r="X43" s="487"/>
      <c r="Y43" s="487"/>
      <c r="Z43" s="487"/>
      <c r="AA43" s="502" t="e">
        <f>('A.LAP'!J17+B_LAP!J17+C_LAP!J17+D_LAP!J17)*AA42</f>
        <v>#DIV/0!</v>
      </c>
      <c r="AB43" s="484"/>
      <c r="AC43" s="484"/>
      <c r="AD43" s="484"/>
      <c r="AE43" s="487"/>
    </row>
    <row r="44" spans="1:31" ht="25.5" customHeight="1">
      <c r="A44" s="298" t="s">
        <v>848</v>
      </c>
      <c r="B44" s="1124" t="s">
        <v>0</v>
      </c>
      <c r="C44" s="1124"/>
      <c r="D44" s="1124"/>
      <c r="E44" s="1124"/>
      <c r="F44" s="1125"/>
      <c r="G44" s="1125"/>
      <c r="H44" s="1125"/>
      <c r="I44" s="1125"/>
      <c r="J44" s="1126"/>
      <c r="K44" s="1114">
        <f>W44</f>
        <v>0</v>
      </c>
      <c r="L44" s="1115"/>
      <c r="M44" s="1116"/>
      <c r="N44" s="296"/>
      <c r="W44" s="482">
        <f>IF(K34=0,0,Y44)</f>
        <v>0</v>
      </c>
      <c r="X44" s="487"/>
      <c r="Y44" s="481">
        <f>IF(K34=0,0,ROUND((ROUND((('A.LAP'!J17+B_LAP!J17+C_LAP!J17+D_LAP!J17)/K34),6)*K43),0))</f>
        <v>0</v>
      </c>
      <c r="Z44" s="493"/>
      <c r="AA44" s="494"/>
      <c r="AB44" s="485"/>
      <c r="AC44" s="485"/>
      <c r="AD44" s="485"/>
      <c r="AE44" s="487"/>
    </row>
    <row r="45" spans="1:31" s="470" customFormat="1" ht="2.25" customHeight="1">
      <c r="A45" s="474"/>
      <c r="B45" s="478"/>
      <c r="C45" s="478"/>
      <c r="D45" s="478"/>
      <c r="E45" s="478"/>
      <c r="F45" s="460"/>
      <c r="G45" s="460"/>
      <c r="H45" s="460"/>
      <c r="I45" s="460"/>
      <c r="J45" s="476"/>
      <c r="K45" s="479"/>
      <c r="L45" s="479"/>
      <c r="M45" s="479"/>
      <c r="N45" s="480"/>
      <c r="O45" s="460"/>
      <c r="P45" s="460"/>
      <c r="Q45" s="460"/>
      <c r="R45" s="460"/>
      <c r="X45" s="488"/>
      <c r="Y45" s="488"/>
      <c r="Z45" s="488"/>
      <c r="AA45" s="488"/>
      <c r="AB45" s="488"/>
      <c r="AC45" s="488"/>
      <c r="AD45" s="488"/>
      <c r="AE45" s="488"/>
    </row>
    <row r="46" spans="2:31" ht="9.75" customHeight="1">
      <c r="B46" s="302" t="str">
        <f>D_LAP!B23</f>
        <v>Készítette:</v>
      </c>
      <c r="C46" s="355" t="str">
        <f>D_LAP!C23</f>
        <v>www.iparuzes.hu                   .</v>
      </c>
      <c r="Q46" s="895">
        <f>SUM(Q21:Q44)</f>
        <v>0</v>
      </c>
      <c r="W46" s="312">
        <f>MAX(K44,K29)</f>
        <v>0</v>
      </c>
      <c r="X46" s="487"/>
      <c r="Y46" s="490">
        <f>IF(K34=0,K29,Y44)</f>
        <v>0</v>
      </c>
      <c r="Z46" s="487">
        <f>IF(K43=0,K29,Y46)</f>
        <v>0</v>
      </c>
      <c r="AA46" s="486">
        <f>MAX(AD27,Z46)</f>
        <v>0</v>
      </c>
      <c r="AB46" s="486"/>
      <c r="AC46" s="486"/>
      <c r="AD46" s="486"/>
      <c r="AE46" s="487"/>
    </row>
    <row r="47" spans="1:31" ht="14.25" customHeight="1">
      <c r="A47" s="1081" t="str">
        <f>'2. oldal'!B83</f>
        <v>Szabadszállás</v>
      </c>
      <c r="B47" s="1081"/>
      <c r="C47" s="1081"/>
      <c r="D47" s="245">
        <f>'2. oldal'!E83</f>
        <v>2014</v>
      </c>
      <c r="E47" s="304" t="s">
        <v>732</v>
      </c>
      <c r="F47" s="304"/>
      <c r="G47" s="304"/>
      <c r="H47" s="304"/>
      <c r="I47" s="304"/>
      <c r="J47" s="245">
        <f>'2. oldal'!H83</f>
        <v>5</v>
      </c>
      <c r="K47" s="304" t="s">
        <v>733</v>
      </c>
      <c r="L47" s="245">
        <f>'2. oldal'!N83</f>
        <v>31</v>
      </c>
      <c r="M47" s="74" t="s">
        <v>782</v>
      </c>
      <c r="W47" s="312">
        <f>IF(W32=1,K44,K29)</f>
        <v>0</v>
      </c>
      <c r="X47" s="487"/>
      <c r="Y47" s="487"/>
      <c r="Z47" s="487"/>
      <c r="AA47" s="486">
        <f>IF(A21="",AA48,AA46)</f>
        <v>0</v>
      </c>
      <c r="AB47" s="486"/>
      <c r="AC47" s="486"/>
      <c r="AD47" s="486"/>
      <c r="AE47" s="487"/>
    </row>
    <row r="48" spans="24:31" ht="6.75" customHeight="1">
      <c r="X48" s="487"/>
      <c r="Y48" s="487"/>
      <c r="Z48" s="487"/>
      <c r="AA48" s="495">
        <f>'2. oldal'!H23</f>
        <v>0</v>
      </c>
      <c r="AB48" s="495"/>
      <c r="AC48" s="495"/>
      <c r="AD48" s="495"/>
      <c r="AE48" s="487"/>
    </row>
    <row r="49" spans="10:13" ht="12.75" customHeight="1">
      <c r="J49" s="305"/>
      <c r="K49" s="305"/>
      <c r="L49" s="305"/>
      <c r="M49" s="305"/>
    </row>
    <row r="50" spans="10:13" ht="13.5" customHeight="1">
      <c r="J50" s="1082" t="s">
        <v>55</v>
      </c>
      <c r="K50" s="1082"/>
      <c r="L50" s="1082"/>
      <c r="M50" s="1082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5"/>
      <c r="X58" s="146"/>
      <c r="Y58" s="146">
        <f>W32+W21</f>
        <v>0</v>
      </c>
    </row>
    <row r="59" spans="1:25" ht="12" customHeight="1">
      <c r="A59" s="120">
        <f>IF(X59&gt;=-9,0,1)</f>
        <v>0</v>
      </c>
      <c r="B59" s="515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str">
        <f>'1. oldal'!M138</f>
        <v> VAN HIBÁS LAP 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 objects="1" scenarios="1"/>
  <mergeCells count="59">
    <mergeCell ref="K41:M41"/>
    <mergeCell ref="B39:J39"/>
    <mergeCell ref="K39:M39"/>
    <mergeCell ref="K30:M30"/>
    <mergeCell ref="K37:M37"/>
    <mergeCell ref="B37:J37"/>
    <mergeCell ref="B32:M32"/>
    <mergeCell ref="K35:M35"/>
    <mergeCell ref="B35:J35"/>
    <mergeCell ref="K36:M36"/>
    <mergeCell ref="J50:M50"/>
    <mergeCell ref="K43:M43"/>
    <mergeCell ref="B42:J42"/>
    <mergeCell ref="B43:J43"/>
    <mergeCell ref="B44:J44"/>
    <mergeCell ref="A47:C47"/>
    <mergeCell ref="K42:M42"/>
    <mergeCell ref="K44:M44"/>
    <mergeCell ref="B41:J41"/>
    <mergeCell ref="B21:M21"/>
    <mergeCell ref="B23:J23"/>
    <mergeCell ref="K28:M28"/>
    <mergeCell ref="K24:M24"/>
    <mergeCell ref="B24:J24"/>
    <mergeCell ref="B25:J25"/>
    <mergeCell ref="B26:J26"/>
    <mergeCell ref="B27:J27"/>
    <mergeCell ref="B28:J28"/>
    <mergeCell ref="A19:M19"/>
    <mergeCell ref="A1:M1"/>
    <mergeCell ref="A9:M9"/>
    <mergeCell ref="A7:M7"/>
    <mergeCell ref="A2:M2"/>
    <mergeCell ref="A6:M6"/>
    <mergeCell ref="C13:K13"/>
    <mergeCell ref="A15:M15"/>
    <mergeCell ref="A17:D17"/>
    <mergeCell ref="E17:M17"/>
    <mergeCell ref="B40:J40"/>
    <mergeCell ref="K40:M40"/>
    <mergeCell ref="K25:M25"/>
    <mergeCell ref="K26:M26"/>
    <mergeCell ref="B38:J38"/>
    <mergeCell ref="K38:M38"/>
    <mergeCell ref="B36:J36"/>
    <mergeCell ref="B34:J34"/>
    <mergeCell ref="B30:J30"/>
    <mergeCell ref="K34:M34"/>
    <mergeCell ref="A14:C14"/>
    <mergeCell ref="A16:B16"/>
    <mergeCell ref="A8:M8"/>
    <mergeCell ref="A13:B13"/>
    <mergeCell ref="C16:M16"/>
    <mergeCell ref="K27:M27"/>
    <mergeCell ref="K20:M20"/>
    <mergeCell ref="B29:J29"/>
    <mergeCell ref="K29:M29"/>
    <mergeCell ref="K23:M23"/>
    <mergeCell ref="A20:J20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2:AH92"/>
  <sheetViews>
    <sheetView showGridLines="0" view="pageBreakPreview" zoomScaleSheetLayoutView="100" zoomScalePageLayoutView="0" workbookViewId="0" topLeftCell="A41">
      <selection activeCell="A38" sqref="A38:F3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74" t="s">
        <v>838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157"/>
    </row>
    <row r="3" ht="3.75" customHeight="1" hidden="1"/>
    <row r="4" ht="0.75" customHeight="1" hidden="1"/>
    <row r="5" spans="1:34" ht="14.25" customHeight="1">
      <c r="A5" s="309">
        <f>'A.LAP'!A5</f>
        <v>2013</v>
      </c>
      <c r="B5" s="285" t="s">
        <v>837</v>
      </c>
      <c r="C5" s="461"/>
      <c r="D5" s="1160" t="str">
        <f>'A.LAP'!D5</f>
        <v>Szabadszállás</v>
      </c>
      <c r="E5" s="1161"/>
      <c r="F5" s="461" t="s">
        <v>834</v>
      </c>
      <c r="G5" s="461"/>
      <c r="H5" s="461"/>
      <c r="I5" s="461"/>
      <c r="J5" s="461"/>
      <c r="K5" s="461"/>
      <c r="L5" s="461"/>
      <c r="M5" s="461"/>
      <c r="N5" s="462"/>
      <c r="O5" s="463"/>
      <c r="P5" s="464"/>
      <c r="Z5" s="465" t="s">
        <v>829</v>
      </c>
      <c r="AA5" s="465"/>
      <c r="AB5" s="465"/>
      <c r="AC5" s="465"/>
      <c r="AD5" s="465"/>
      <c r="AE5" s="465"/>
      <c r="AF5" s="465"/>
      <c r="AG5" s="465"/>
      <c r="AH5" s="465"/>
    </row>
    <row r="6" spans="1:34" ht="12" customHeight="1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Z6" s="465" t="s">
        <v>830</v>
      </c>
      <c r="AA6" s="465"/>
      <c r="AB6" s="465"/>
      <c r="AC6" s="465"/>
      <c r="AD6" s="465"/>
      <c r="AE6" s="465"/>
      <c r="AF6" s="465"/>
      <c r="AG6" s="465"/>
      <c r="AH6" s="465"/>
    </row>
    <row r="7" spans="1:34" ht="11.25" customHeight="1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Z7" s="465" t="s">
        <v>831</v>
      </c>
      <c r="AA7" s="465"/>
      <c r="AB7" s="465"/>
      <c r="AC7" s="465"/>
      <c r="AD7" s="465"/>
      <c r="AE7" s="465"/>
      <c r="AF7" s="465"/>
      <c r="AG7" s="465"/>
      <c r="AH7" s="465"/>
    </row>
    <row r="8" spans="1:34" ht="13.5" customHeight="1">
      <c r="A8" s="1162" t="s">
        <v>78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Z8" s="456" t="s">
        <v>832</v>
      </c>
      <c r="AA8" s="456"/>
      <c r="AB8" s="456"/>
      <c r="AC8" s="456"/>
      <c r="AD8" s="456"/>
      <c r="AE8" s="456"/>
      <c r="AF8" s="456"/>
      <c r="AG8" s="456"/>
      <c r="AH8" s="456"/>
    </row>
    <row r="9" spans="26:34" ht="0.75" customHeight="1">
      <c r="Z9" s="1148" t="s">
        <v>839</v>
      </c>
      <c r="AA9" s="1148"/>
      <c r="AB9" s="1148"/>
      <c r="AC9" s="1148"/>
      <c r="AD9" s="1148"/>
      <c r="AE9" s="1148"/>
      <c r="AF9" s="1148"/>
      <c r="AG9" s="1148"/>
      <c r="AH9" s="1148"/>
    </row>
    <row r="10" spans="1:14" ht="13.5" customHeight="1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</row>
    <row r="11" spans="1:14" ht="12.75" customHeight="1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70">
        <f>'A.LAP'!A12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</row>
    <row r="13" spans="1:14" ht="12.75" customHeight="1">
      <c r="A13" s="1068" t="s">
        <v>778</v>
      </c>
      <c r="B13" s="1068"/>
      <c r="C13" s="1123">
        <f>'A.LAP'!C13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</row>
    <row r="14" spans="1:14" ht="14.25">
      <c r="A14" s="1072" t="s">
        <v>46</v>
      </c>
      <c r="B14" s="1072"/>
      <c r="C14" s="1072"/>
      <c r="D14" s="1072"/>
      <c r="E14" s="397"/>
      <c r="F14" s="1104">
        <f>'A.LAP'!E14</f>
      </c>
      <c r="G14" s="1104"/>
      <c r="H14" s="1104"/>
      <c r="I14" s="1104"/>
      <c r="J14" s="1104"/>
      <c r="K14" s="1104"/>
      <c r="L14" s="1104"/>
      <c r="M14" s="1104"/>
      <c r="N14" s="110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'2. oldal'!B3</f>
      </c>
      <c r="B18" s="396" t="str">
        <f>'2. oldal'!D3</f>
        <v>1. Személyi jellegű ráfordítással arányos megosztás</v>
      </c>
      <c r="D18" s="65"/>
      <c r="E18" s="400">
        <f>IF(K33&gt;0,"X","")</f>
      </c>
      <c r="F18" s="396" t="s">
        <v>484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0">
        <f>'2. oldal'!B4</f>
      </c>
      <c r="B19" s="396" t="str">
        <f>'2. oldal'!D4</f>
        <v>2. Eszközérték arányos megosztás</v>
      </c>
      <c r="D19" s="65"/>
      <c r="E19" s="400">
        <f>IF(K35&gt;0,"X","")</f>
      </c>
      <c r="F19" s="396" t="s">
        <v>485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0">
        <f>'2. oldal'!B5</f>
      </c>
      <c r="B20" s="396" t="str">
        <f>'2. oldal'!D5</f>
        <v>3. A Htv. 3. számú melléklet 2.1 pontja szerinti megosztás</v>
      </c>
      <c r="D20" s="65"/>
      <c r="E20" s="400">
        <f>IF(K37&gt;0,"X","")</f>
      </c>
      <c r="F20" s="396" t="s">
        <v>486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0">
        <f>'2. oldal'!B6</f>
      </c>
      <c r="B21" s="396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9" t="s">
        <v>115</v>
      </c>
      <c r="B23" s="1159"/>
      <c r="C23" s="1159"/>
      <c r="D23" s="1159"/>
      <c r="E23" s="1159"/>
      <c r="F23" s="1159"/>
      <c r="G23" s="310"/>
      <c r="H23" s="310"/>
      <c r="I23" s="310"/>
      <c r="J23" s="310"/>
      <c r="K23" s="1158" t="s">
        <v>48</v>
      </c>
      <c r="L23" s="1158"/>
      <c r="M23" s="1158"/>
      <c r="N23" s="1158"/>
      <c r="P23" s="410"/>
    </row>
    <row r="24" spans="1:32" ht="23.25" customHeight="1">
      <c r="A24" s="1154" t="s">
        <v>82</v>
      </c>
      <c r="B24" s="1154"/>
      <c r="C24" s="1154"/>
      <c r="D24" s="1154"/>
      <c r="E24" s="1154"/>
      <c r="F24" s="1154"/>
      <c r="G24" s="310"/>
      <c r="H24" s="310"/>
      <c r="I24" s="310"/>
      <c r="J24" s="310"/>
      <c r="K24" s="1155">
        <v>0</v>
      </c>
      <c r="L24" s="1155"/>
      <c r="M24" s="1155"/>
      <c r="N24" s="1155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465</v>
      </c>
      <c r="AE24" s="74">
        <f>Q24</f>
        <v>0</v>
      </c>
      <c r="AF24" s="74">
        <f>IF((Q24+Q27)&gt;0,1,0)</f>
        <v>0</v>
      </c>
    </row>
    <row r="25" spans="1:23" ht="15" customHeight="1">
      <c r="A25" s="1150" t="s">
        <v>86</v>
      </c>
      <c r="B25" s="1150"/>
      <c r="C25" s="1150"/>
      <c r="D25" s="1150"/>
      <c r="E25" s="1150"/>
      <c r="F25" s="1150"/>
      <c r="G25" s="310"/>
      <c r="H25" s="310"/>
      <c r="I25" s="310"/>
      <c r="J25" s="310"/>
      <c r="K25" s="1151">
        <v>0</v>
      </c>
      <c r="L25" s="1151"/>
      <c r="M25" s="1151"/>
      <c r="N25" s="1151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50"/>
      <c r="B26" s="1150"/>
      <c r="C26" s="1150"/>
      <c r="D26" s="1150"/>
      <c r="E26" s="1150"/>
      <c r="F26" s="1150"/>
      <c r="G26" s="310"/>
      <c r="H26" s="310"/>
      <c r="I26" s="310"/>
      <c r="J26" s="310"/>
      <c r="K26" s="1151"/>
      <c r="L26" s="1151"/>
      <c r="M26" s="1151"/>
      <c r="N26" s="1151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465</v>
      </c>
    </row>
    <row r="27" spans="1:32" ht="22.5" customHeight="1">
      <c r="A27" s="1150" t="s">
        <v>83</v>
      </c>
      <c r="B27" s="1150"/>
      <c r="C27" s="1150"/>
      <c r="D27" s="1150"/>
      <c r="E27" s="1150"/>
      <c r="F27" s="1150"/>
      <c r="G27" s="310"/>
      <c r="H27" s="310"/>
      <c r="I27" s="310"/>
      <c r="J27" s="310"/>
      <c r="K27" s="1151">
        <v>0</v>
      </c>
      <c r="L27" s="1151"/>
      <c r="M27" s="1151"/>
      <c r="N27" s="1151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465</v>
      </c>
      <c r="AE27" s="74">
        <f>Q27*10</f>
        <v>0</v>
      </c>
      <c r="AF27" s="74">
        <f>Q31+AF24</f>
        <v>0</v>
      </c>
    </row>
    <row r="28" spans="1:26" ht="24.75" customHeight="1">
      <c r="A28" s="1150" t="s">
        <v>87</v>
      </c>
      <c r="B28" s="1150"/>
      <c r="C28" s="1150"/>
      <c r="D28" s="1150"/>
      <c r="E28" s="1150"/>
      <c r="F28" s="1150"/>
      <c r="G28" s="310"/>
      <c r="H28" s="310"/>
      <c r="I28" s="310"/>
      <c r="J28" s="310"/>
      <c r="K28" s="1151">
        <v>0</v>
      </c>
      <c r="L28" s="1151"/>
      <c r="M28" s="1151"/>
      <c r="N28" s="1151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465</v>
      </c>
    </row>
    <row r="29" spans="1:31" ht="33.75" customHeight="1">
      <c r="A29" s="1150" t="s">
        <v>471</v>
      </c>
      <c r="B29" s="1150"/>
      <c r="C29" s="1150"/>
      <c r="D29" s="1150"/>
      <c r="E29" s="1150"/>
      <c r="F29" s="1150"/>
      <c r="G29" s="310"/>
      <c r="H29" s="310"/>
      <c r="I29" s="310"/>
      <c r="J29" s="310"/>
      <c r="K29" s="1151"/>
      <c r="L29" s="1151"/>
      <c r="M29" s="1151"/>
      <c r="N29" s="1151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50" t="s">
        <v>472</v>
      </c>
      <c r="B30" s="1150"/>
      <c r="C30" s="1150"/>
      <c r="D30" s="1150"/>
      <c r="E30" s="1150"/>
      <c r="F30" s="1150"/>
      <c r="G30" s="310"/>
      <c r="H30" s="310"/>
      <c r="I30" s="310"/>
      <c r="J30" s="310"/>
      <c r="K30" s="1151"/>
      <c r="L30" s="1151"/>
      <c r="M30" s="1151"/>
      <c r="N30" s="1151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50" t="s">
        <v>482</v>
      </c>
      <c r="B31" s="1150"/>
      <c r="C31" s="1150"/>
      <c r="D31" s="1150"/>
      <c r="E31" s="1150"/>
      <c r="F31" s="1150"/>
      <c r="G31" s="310"/>
      <c r="H31" s="310"/>
      <c r="I31" s="310"/>
      <c r="J31" s="310"/>
      <c r="K31" s="1149"/>
      <c r="L31" s="1149"/>
      <c r="M31" s="1149"/>
      <c r="N31" s="398" t="s">
        <v>84</v>
      </c>
      <c r="O31" s="407">
        <f>IF(K32&gt;K31,1,0)</f>
        <v>0</v>
      </c>
      <c r="P31" s="407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50" t="s">
        <v>483</v>
      </c>
      <c r="B32" s="1150"/>
      <c r="C32" s="1150"/>
      <c r="D32" s="1150"/>
      <c r="E32" s="1150"/>
      <c r="F32" s="1150"/>
      <c r="G32" s="65"/>
      <c r="H32" s="65"/>
      <c r="I32" s="65"/>
      <c r="J32" s="65"/>
      <c r="K32" s="1149"/>
      <c r="L32" s="1149"/>
      <c r="M32" s="1149"/>
      <c r="N32" s="313" t="s">
        <v>84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50" t="s">
        <v>487</v>
      </c>
      <c r="B33" s="1150"/>
      <c r="C33" s="1150"/>
      <c r="D33" s="1150"/>
      <c r="E33" s="1150"/>
      <c r="F33" s="1150"/>
      <c r="G33" s="310"/>
      <c r="H33" s="310"/>
      <c r="I33" s="310"/>
      <c r="J33" s="310"/>
      <c r="K33" s="1151"/>
      <c r="L33" s="1151"/>
      <c r="M33" s="1151"/>
      <c r="N33" s="1151"/>
      <c r="P33" s="407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50" t="s">
        <v>475</v>
      </c>
      <c r="B34" s="1150"/>
      <c r="C34" s="1150"/>
      <c r="D34" s="1150"/>
      <c r="E34" s="1150"/>
      <c r="F34" s="1150"/>
      <c r="G34" s="310"/>
      <c r="H34" s="310"/>
      <c r="I34" s="310"/>
      <c r="J34" s="310"/>
      <c r="K34" s="1151"/>
      <c r="L34" s="1151"/>
      <c r="M34" s="1151"/>
      <c r="N34" s="1156"/>
      <c r="Q34" s="146">
        <f t="shared" si="2"/>
        <v>0</v>
      </c>
      <c r="S34" s="296"/>
      <c r="V34" s="296"/>
    </row>
    <row r="35" spans="1:31" ht="24.75" customHeight="1">
      <c r="A35" s="1150" t="s">
        <v>476</v>
      </c>
      <c r="B35" s="1150"/>
      <c r="C35" s="1150"/>
      <c r="D35" s="1150"/>
      <c r="E35" s="1150"/>
      <c r="F35" s="1150"/>
      <c r="G35" s="65"/>
      <c r="H35" s="65"/>
      <c r="I35" s="65"/>
      <c r="J35" s="65"/>
      <c r="K35" s="1149"/>
      <c r="L35" s="1149"/>
      <c r="M35" s="1153"/>
      <c r="N35" s="395" t="s">
        <v>473</v>
      </c>
      <c r="P35" s="407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50" t="s">
        <v>477</v>
      </c>
      <c r="B36" s="1150"/>
      <c r="C36" s="1150"/>
      <c r="D36" s="1150"/>
      <c r="E36" s="1150"/>
      <c r="F36" s="1150"/>
      <c r="G36" s="65"/>
      <c r="H36" s="65"/>
      <c r="I36" s="65"/>
      <c r="J36" s="65"/>
      <c r="K36" s="1149"/>
      <c r="L36" s="1149"/>
      <c r="M36" s="1153"/>
      <c r="N36" s="395" t="s">
        <v>473</v>
      </c>
      <c r="Q36" s="146">
        <f t="shared" si="2"/>
        <v>0</v>
      </c>
      <c r="S36" s="296"/>
      <c r="V36" s="296"/>
    </row>
    <row r="37" spans="1:32" ht="26.25" customHeight="1">
      <c r="A37" s="1150" t="s">
        <v>478</v>
      </c>
      <c r="B37" s="1150"/>
      <c r="C37" s="1150"/>
      <c r="D37" s="1150"/>
      <c r="E37" s="1150"/>
      <c r="F37" s="1150"/>
      <c r="G37" s="65"/>
      <c r="H37" s="65"/>
      <c r="I37" s="65"/>
      <c r="J37" s="65"/>
      <c r="K37" s="1149"/>
      <c r="L37" s="1149"/>
      <c r="M37" s="1149"/>
      <c r="N37" s="395" t="s">
        <v>473</v>
      </c>
      <c r="P37" s="407">
        <f>IF(K38&gt;K37," Hiba 13 - 14 sor:  a 13 nem lehet kisebb, mint 14.","")</f>
      </c>
      <c r="Q37" s="146">
        <f t="shared" si="2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50" t="s">
        <v>479</v>
      </c>
      <c r="B38" s="1150"/>
      <c r="C38" s="1150"/>
      <c r="D38" s="1150"/>
      <c r="E38" s="1150"/>
      <c r="F38" s="1150"/>
      <c r="G38" s="65"/>
      <c r="H38" s="65"/>
      <c r="I38" s="65"/>
      <c r="J38" s="65"/>
      <c r="K38" s="1149"/>
      <c r="L38" s="1149"/>
      <c r="M38" s="1149"/>
      <c r="N38" s="395" t="s">
        <v>473</v>
      </c>
      <c r="Q38" s="146">
        <f t="shared" si="2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50" t="s">
        <v>480</v>
      </c>
      <c r="B39" s="1150"/>
      <c r="C39" s="1150"/>
      <c r="D39" s="1150"/>
      <c r="E39" s="1150"/>
      <c r="F39" s="1150"/>
      <c r="G39" s="65"/>
      <c r="H39" s="65"/>
      <c r="I39" s="65"/>
      <c r="J39" s="65"/>
      <c r="K39" s="1149"/>
      <c r="L39" s="1149"/>
      <c r="M39" s="1149"/>
      <c r="N39" s="395" t="s">
        <v>473</v>
      </c>
      <c r="P39" s="407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50" t="s">
        <v>481</v>
      </c>
      <c r="B40" s="1150"/>
      <c r="C40" s="1150"/>
      <c r="D40" s="1150"/>
      <c r="E40" s="1150"/>
      <c r="F40" s="1150"/>
      <c r="G40" s="65"/>
      <c r="H40" s="65"/>
      <c r="I40" s="65"/>
      <c r="J40" s="65"/>
      <c r="K40" s="1149"/>
      <c r="L40" s="1149"/>
      <c r="M40" s="1149"/>
      <c r="N40" s="395" t="s">
        <v>473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81" t="str">
        <f>'2. oldal'!B83</f>
        <v>Szabadszállás</v>
      </c>
      <c r="B45" s="1081"/>
      <c r="C45" s="1081"/>
      <c r="D45" s="245">
        <f>'2. oldal'!E83</f>
        <v>2014</v>
      </c>
      <c r="E45" s="246"/>
      <c r="F45" s="304" t="s">
        <v>732</v>
      </c>
      <c r="G45" s="304"/>
      <c r="H45" s="304"/>
      <c r="I45" s="304"/>
      <c r="J45" s="304"/>
      <c r="K45" s="245">
        <f>'2. oldal'!H83</f>
        <v>5</v>
      </c>
      <c r="L45" s="304" t="s">
        <v>733</v>
      </c>
      <c r="M45" s="245">
        <f>'2. oldal'!N83</f>
        <v>31</v>
      </c>
      <c r="N45" s="74" t="s">
        <v>782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82" t="s">
        <v>55</v>
      </c>
      <c r="E49" s="1082"/>
      <c r="F49" s="1082"/>
      <c r="G49" s="1082"/>
      <c r="H49" s="1082"/>
      <c r="I49" s="1082"/>
      <c r="J49" s="1082"/>
      <c r="K49" s="1082"/>
      <c r="L49" s="1082"/>
      <c r="M49" s="1082"/>
      <c r="N49" s="1082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152">
        <f>IF(OR((AND(K24&gt;0,K25=0)),(AND(K27&gt;0,K28=0))),"Figyelmeztetés 111 ill.113 sorban: Ki kell töltenie a 112 ill.114  sorokat! Csak kivételes esetben lehet az önkormányzati összeg nulla.","")</f>
      </c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467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A2:N2"/>
    <mergeCell ref="K23:N23"/>
    <mergeCell ref="A10:C10"/>
    <mergeCell ref="A12:N12"/>
    <mergeCell ref="D10:N10"/>
    <mergeCell ref="A23:F23"/>
    <mergeCell ref="A7:N7"/>
    <mergeCell ref="D5:E5"/>
    <mergeCell ref="A6:N6"/>
    <mergeCell ref="A8:N8"/>
    <mergeCell ref="A24:F24"/>
    <mergeCell ref="K24:N24"/>
    <mergeCell ref="A37:F37"/>
    <mergeCell ref="K37:M37"/>
    <mergeCell ref="A36:F36"/>
    <mergeCell ref="A35:F35"/>
    <mergeCell ref="K36:M36"/>
    <mergeCell ref="K34:N34"/>
    <mergeCell ref="K33:N33"/>
    <mergeCell ref="A25:F26"/>
    <mergeCell ref="B54:L54"/>
    <mergeCell ref="A32:F32"/>
    <mergeCell ref="K32:M32"/>
    <mergeCell ref="A45:C45"/>
    <mergeCell ref="D49:N49"/>
    <mergeCell ref="A34:F34"/>
    <mergeCell ref="A33:F33"/>
    <mergeCell ref="K35:M35"/>
    <mergeCell ref="A39:F39"/>
    <mergeCell ref="K39:M39"/>
    <mergeCell ref="K25:N26"/>
    <mergeCell ref="K28:N28"/>
    <mergeCell ref="A27:F27"/>
    <mergeCell ref="K27:N27"/>
    <mergeCell ref="A28:F28"/>
    <mergeCell ref="A30:F30"/>
    <mergeCell ref="A29:F29"/>
    <mergeCell ref="K29:N29"/>
    <mergeCell ref="A31:F31"/>
    <mergeCell ref="K31:M31"/>
    <mergeCell ref="K30:N30"/>
    <mergeCell ref="K38:M38"/>
    <mergeCell ref="A40:F40"/>
    <mergeCell ref="A38:F38"/>
    <mergeCell ref="K40:M40"/>
    <mergeCell ref="Z9:AH9"/>
    <mergeCell ref="A14:D14"/>
    <mergeCell ref="F14:N14"/>
    <mergeCell ref="A13:B13"/>
    <mergeCell ref="C13:N13"/>
    <mergeCell ref="A11:C11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78" t="s">
        <v>331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283" t="s">
        <v>769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40</v>
      </c>
      <c r="C5" s="286" t="str">
        <f>'F.LAP'!D5</f>
        <v>Szabadszállás</v>
      </c>
      <c r="D5" s="285" t="s">
        <v>329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9.5" customHeight="1">
      <c r="A6" s="1075" t="s">
        <v>42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</row>
    <row r="7" spans="1:14" ht="19.5" customHeight="1">
      <c r="A7" s="1075" t="s">
        <v>43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</row>
    <row r="8" spans="1:14" ht="19.5" customHeight="1">
      <c r="A8" s="1162" t="s">
        <v>79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</row>
    <row r="9" ht="0.75" customHeight="1"/>
    <row r="10" spans="1:14" ht="13.5" customHeight="1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</row>
    <row r="11" spans="1:14" ht="12.75" customHeight="1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70">
        <f>'F.LAP'!A12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</row>
    <row r="13" spans="1:14" ht="12.75" customHeight="1">
      <c r="A13" s="1068" t="s">
        <v>778</v>
      </c>
      <c r="B13" s="1068"/>
      <c r="C13" s="1123">
        <f>'F.LAP'!C13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</row>
    <row r="14" spans="1:14" ht="14.25">
      <c r="A14" s="1072" t="s">
        <v>46</v>
      </c>
      <c r="B14" s="1072"/>
      <c r="C14" s="1072"/>
      <c r="D14" s="1072"/>
      <c r="E14" s="397"/>
      <c r="F14" s="1104">
        <f>'F.LAP'!F14</f>
      </c>
      <c r="G14" s="1104"/>
      <c r="H14" s="1104"/>
      <c r="I14" s="1104"/>
      <c r="J14" s="1104"/>
      <c r="K14" s="1104"/>
      <c r="L14" s="1104"/>
      <c r="M14" s="1104"/>
      <c r="N14" s="110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874</v>
      </c>
      <c r="B16" s="129" t="s">
        <v>875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0">
        <f>IF('F.LAP'!A18="","","X")</f>
      </c>
      <c r="B18" s="396" t="s">
        <v>879</v>
      </c>
      <c r="D18" s="65"/>
      <c r="E18" s="450" t="s">
        <v>596</v>
      </c>
      <c r="F18" s="451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0">
        <f>IF('F.LAP'!A19="","","X")</f>
      </c>
      <c r="B19" s="396" t="s">
        <v>880</v>
      </c>
      <c r="D19" s="65"/>
      <c r="E19" s="450" t="s">
        <v>596</v>
      </c>
      <c r="F19" s="451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0">
        <f>IF('F.LAP'!A20="","","X")</f>
      </c>
      <c r="B20" s="396" t="s">
        <v>881</v>
      </c>
      <c r="D20" s="65"/>
      <c r="E20" s="450" t="s">
        <v>596</v>
      </c>
      <c r="F20" s="451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0">
        <f>IF('F.LAP'!A21="","","X")</f>
      </c>
      <c r="B21" s="396" t="s">
        <v>902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9" t="s">
        <v>81</v>
      </c>
      <c r="B23" s="1159"/>
      <c r="C23" s="1159"/>
      <c r="D23" s="1159"/>
      <c r="E23" s="1159"/>
      <c r="F23" s="1159"/>
      <c r="G23" s="310"/>
      <c r="H23" s="310"/>
      <c r="I23" s="310"/>
      <c r="J23" s="310"/>
      <c r="K23" s="1158" t="s">
        <v>48</v>
      </c>
      <c r="L23" s="1158"/>
      <c r="M23" s="1158"/>
      <c r="N23" s="1158"/>
      <c r="P23" s="410"/>
    </row>
    <row r="24" spans="1:32" ht="33" customHeight="1">
      <c r="A24" s="1154" t="s">
        <v>82</v>
      </c>
      <c r="B24" s="1154"/>
      <c r="C24" s="1154"/>
      <c r="D24" s="1154"/>
      <c r="E24" s="1154"/>
      <c r="F24" s="1154"/>
      <c r="G24" s="310"/>
      <c r="H24" s="310"/>
      <c r="I24" s="310"/>
      <c r="J24" s="310"/>
      <c r="K24" s="1155">
        <f>'F.LAP'!K24</f>
        <v>0</v>
      </c>
      <c r="L24" s="1155"/>
      <c r="M24" s="1155"/>
      <c r="N24" s="1155"/>
      <c r="O24" s="407">
        <v>0</v>
      </c>
      <c r="P24" s="407" t="s">
        <v>596</v>
      </c>
      <c r="Q24" s="146">
        <v>0</v>
      </c>
      <c r="R24" s="74">
        <v>0</v>
      </c>
      <c r="S24" s="296" t="s">
        <v>596</v>
      </c>
      <c r="V24" s="296" t="s">
        <v>596</v>
      </c>
      <c r="W24" s="74">
        <v>0</v>
      </c>
      <c r="Z24" s="311" t="s">
        <v>465</v>
      </c>
      <c r="AE24" s="74">
        <v>0</v>
      </c>
      <c r="AF24" s="74">
        <v>0</v>
      </c>
    </row>
    <row r="25" spans="1:23" ht="15" customHeight="1">
      <c r="A25" s="1150" t="s">
        <v>86</v>
      </c>
      <c r="B25" s="1150"/>
      <c r="C25" s="1150"/>
      <c r="D25" s="1150"/>
      <c r="E25" s="1150"/>
      <c r="F25" s="1150"/>
      <c r="G25" s="310"/>
      <c r="H25" s="310"/>
      <c r="I25" s="310"/>
      <c r="J25" s="310"/>
      <c r="K25" s="1167">
        <f>'F.LAP'!K25</f>
        <v>0</v>
      </c>
      <c r="L25" s="1168"/>
      <c r="M25" s="1168"/>
      <c r="N25" s="1169"/>
      <c r="Q25" s="146">
        <v>0</v>
      </c>
      <c r="R25" s="74">
        <v>0</v>
      </c>
      <c r="S25" s="296" t="s">
        <v>596</v>
      </c>
      <c r="V25" s="296" t="s">
        <v>596</v>
      </c>
      <c r="W25" s="74">
        <v>0</v>
      </c>
    </row>
    <row r="26" spans="1:26" ht="21" customHeight="1">
      <c r="A26" s="1150"/>
      <c r="B26" s="1150"/>
      <c r="C26" s="1150"/>
      <c r="D26" s="1150"/>
      <c r="E26" s="1150"/>
      <c r="F26" s="1150"/>
      <c r="G26" s="310"/>
      <c r="H26" s="310"/>
      <c r="I26" s="310"/>
      <c r="J26" s="310"/>
      <c r="K26" s="1170"/>
      <c r="L26" s="1171"/>
      <c r="M26" s="1171"/>
      <c r="N26" s="1172"/>
      <c r="R26" s="74">
        <v>0</v>
      </c>
      <c r="S26" s="296" t="s">
        <v>596</v>
      </c>
      <c r="V26" s="296" t="s">
        <v>596</v>
      </c>
      <c r="W26" s="74">
        <v>0</v>
      </c>
      <c r="Z26" s="311" t="s">
        <v>465</v>
      </c>
    </row>
    <row r="27" spans="1:32" ht="32.25" customHeight="1">
      <c r="A27" s="1150" t="s">
        <v>83</v>
      </c>
      <c r="B27" s="1150"/>
      <c r="C27" s="1150"/>
      <c r="D27" s="1150"/>
      <c r="E27" s="1150"/>
      <c r="F27" s="1150"/>
      <c r="G27" s="310"/>
      <c r="H27" s="310"/>
      <c r="I27" s="310"/>
      <c r="J27" s="310"/>
      <c r="K27" s="1173">
        <f>'F.LAP'!K27</f>
        <v>0</v>
      </c>
      <c r="L27" s="1174"/>
      <c r="M27" s="1174"/>
      <c r="N27" s="1175"/>
      <c r="O27" s="407">
        <v>0</v>
      </c>
      <c r="P27" s="407" t="s">
        <v>596</v>
      </c>
      <c r="Q27" s="146">
        <v>0</v>
      </c>
      <c r="R27" s="74">
        <v>0</v>
      </c>
      <c r="S27" s="296" t="s">
        <v>596</v>
      </c>
      <c r="V27" s="296" t="s">
        <v>596</v>
      </c>
      <c r="W27" s="74">
        <v>0</v>
      </c>
      <c r="Z27" s="311" t="s">
        <v>465</v>
      </c>
      <c r="AE27" s="74">
        <v>0</v>
      </c>
      <c r="AF27" s="74">
        <v>0</v>
      </c>
    </row>
    <row r="28" spans="1:26" ht="33" customHeight="1">
      <c r="A28" s="1150" t="s">
        <v>87</v>
      </c>
      <c r="B28" s="1150"/>
      <c r="C28" s="1150"/>
      <c r="D28" s="1150"/>
      <c r="E28" s="1150"/>
      <c r="F28" s="1150"/>
      <c r="G28" s="310"/>
      <c r="H28" s="310"/>
      <c r="I28" s="310"/>
      <c r="J28" s="310"/>
      <c r="K28" s="1151">
        <f>'F.LAP'!K28</f>
        <v>0</v>
      </c>
      <c r="L28" s="1151"/>
      <c r="M28" s="1151"/>
      <c r="N28" s="1151"/>
      <c r="Q28" s="146">
        <v>0</v>
      </c>
      <c r="R28" s="74">
        <v>0</v>
      </c>
      <c r="S28" s="296" t="s">
        <v>596</v>
      </c>
      <c r="V28" s="296" t="s">
        <v>596</v>
      </c>
      <c r="W28" s="74">
        <v>0</v>
      </c>
      <c r="Z28" s="311" t="s">
        <v>465</v>
      </c>
    </row>
    <row r="29" spans="1:31" ht="42.75" customHeight="1">
      <c r="A29" s="1150" t="s">
        <v>471</v>
      </c>
      <c r="B29" s="1150"/>
      <c r="C29" s="1150"/>
      <c r="D29" s="1150"/>
      <c r="E29" s="1150"/>
      <c r="F29" s="1150"/>
      <c r="G29" s="310"/>
      <c r="H29" s="310"/>
      <c r="I29" s="310"/>
      <c r="J29" s="310"/>
      <c r="K29" s="1151">
        <f>'F.LAP'!K29</f>
        <v>0</v>
      </c>
      <c r="L29" s="1151"/>
      <c r="M29" s="1151"/>
      <c r="N29" s="1151"/>
      <c r="O29" s="407">
        <v>0</v>
      </c>
      <c r="P29" s="407" t="s">
        <v>596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50" t="s">
        <v>472</v>
      </c>
      <c r="B30" s="1150"/>
      <c r="C30" s="1150"/>
      <c r="D30" s="1150"/>
      <c r="E30" s="1150"/>
      <c r="F30" s="1150"/>
      <c r="G30" s="310"/>
      <c r="H30" s="310"/>
      <c r="I30" s="310"/>
      <c r="J30" s="310"/>
      <c r="K30" s="1151">
        <f>'F.LAP'!K30</f>
        <v>0</v>
      </c>
      <c r="L30" s="1151"/>
      <c r="M30" s="1151"/>
      <c r="N30" s="1151"/>
      <c r="Q30" s="146">
        <v>0</v>
      </c>
      <c r="S30" s="296"/>
      <c r="V30" s="296"/>
      <c r="W30" s="74">
        <v>0</v>
      </c>
    </row>
    <row r="31" spans="1:31" ht="30" customHeight="1">
      <c r="A31" s="1150" t="s">
        <v>482</v>
      </c>
      <c r="B31" s="1150"/>
      <c r="C31" s="1150"/>
      <c r="D31" s="1150"/>
      <c r="E31" s="1150"/>
      <c r="F31" s="1150"/>
      <c r="G31" s="310"/>
      <c r="H31" s="310"/>
      <c r="I31" s="310"/>
      <c r="J31" s="310"/>
      <c r="K31" s="1149">
        <f>'F.LAP'!K33</f>
        <v>0</v>
      </c>
      <c r="L31" s="1149"/>
      <c r="M31" s="1149"/>
      <c r="N31" s="398" t="s">
        <v>84</v>
      </c>
      <c r="O31" s="407">
        <v>0</v>
      </c>
      <c r="P31" s="407" t="s">
        <v>596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50" t="s">
        <v>483</v>
      </c>
      <c r="B32" s="1150"/>
      <c r="C32" s="1150"/>
      <c r="D32" s="1150"/>
      <c r="E32" s="1150"/>
      <c r="F32" s="1150"/>
      <c r="G32" s="65"/>
      <c r="H32" s="65"/>
      <c r="I32" s="65"/>
      <c r="J32" s="65"/>
      <c r="K32" s="1149">
        <f>'F.LAP'!K32</f>
        <v>0</v>
      </c>
      <c r="L32" s="1149"/>
      <c r="M32" s="1149"/>
      <c r="N32" s="313" t="s">
        <v>84</v>
      </c>
      <c r="Q32" s="146">
        <v>0</v>
      </c>
      <c r="S32" s="296"/>
      <c r="V32" s="296"/>
      <c r="W32" s="74">
        <v>0</v>
      </c>
    </row>
    <row r="33" spans="1:31" ht="37.5" customHeight="1" hidden="1">
      <c r="A33" s="1150" t="s">
        <v>487</v>
      </c>
      <c r="B33" s="1150"/>
      <c r="C33" s="1150"/>
      <c r="D33" s="1150"/>
      <c r="E33" s="1150"/>
      <c r="F33" s="1150"/>
      <c r="G33" s="310"/>
      <c r="H33" s="310"/>
      <c r="I33" s="310"/>
      <c r="J33" s="310"/>
      <c r="K33" s="1151"/>
      <c r="L33" s="1151"/>
      <c r="M33" s="1151"/>
      <c r="N33" s="1151"/>
      <c r="P33" s="407" t="s">
        <v>596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50" t="s">
        <v>475</v>
      </c>
      <c r="B34" s="1150"/>
      <c r="C34" s="1150"/>
      <c r="D34" s="1150"/>
      <c r="E34" s="1150"/>
      <c r="F34" s="1150"/>
      <c r="G34" s="310"/>
      <c r="H34" s="310"/>
      <c r="I34" s="310"/>
      <c r="J34" s="310"/>
      <c r="K34" s="1151"/>
      <c r="L34" s="1151"/>
      <c r="M34" s="1151"/>
      <c r="N34" s="1156"/>
      <c r="Q34" s="146">
        <v>0</v>
      </c>
      <c r="S34" s="296"/>
      <c r="V34" s="296"/>
    </row>
    <row r="35" spans="1:31" ht="24.75" customHeight="1" hidden="1">
      <c r="A35" s="1150" t="s">
        <v>476</v>
      </c>
      <c r="B35" s="1150"/>
      <c r="C35" s="1150"/>
      <c r="D35" s="1150"/>
      <c r="E35" s="1150"/>
      <c r="F35" s="1150"/>
      <c r="G35" s="65"/>
      <c r="H35" s="65"/>
      <c r="I35" s="65"/>
      <c r="J35" s="65"/>
      <c r="K35" s="1149"/>
      <c r="L35" s="1149"/>
      <c r="M35" s="1153"/>
      <c r="N35" s="395" t="s">
        <v>473</v>
      </c>
      <c r="P35" s="407" t="s">
        <v>596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50" t="s">
        <v>477</v>
      </c>
      <c r="B36" s="1150"/>
      <c r="C36" s="1150"/>
      <c r="D36" s="1150"/>
      <c r="E36" s="1150"/>
      <c r="F36" s="1150"/>
      <c r="G36" s="65"/>
      <c r="H36" s="65"/>
      <c r="I36" s="65"/>
      <c r="J36" s="65"/>
      <c r="K36" s="1149"/>
      <c r="L36" s="1149"/>
      <c r="M36" s="1153"/>
      <c r="N36" s="395" t="s">
        <v>473</v>
      </c>
      <c r="Q36" s="146">
        <v>0</v>
      </c>
      <c r="S36" s="296"/>
      <c r="V36" s="296"/>
    </row>
    <row r="37" spans="1:32" ht="26.25" customHeight="1" hidden="1">
      <c r="A37" s="1150" t="s">
        <v>478</v>
      </c>
      <c r="B37" s="1150"/>
      <c r="C37" s="1150"/>
      <c r="D37" s="1150"/>
      <c r="E37" s="1150"/>
      <c r="F37" s="1150"/>
      <c r="G37" s="65"/>
      <c r="H37" s="65"/>
      <c r="I37" s="65"/>
      <c r="J37" s="65"/>
      <c r="K37" s="1149"/>
      <c r="L37" s="1149"/>
      <c r="M37" s="1153"/>
      <c r="N37" s="395" t="s">
        <v>473</v>
      </c>
      <c r="P37" s="407" t="s">
        <v>596</v>
      </c>
      <c r="Q37" s="146">
        <v>0</v>
      </c>
      <c r="S37" s="296"/>
      <c r="V37" s="296"/>
      <c r="AA37" s="402">
        <v>0</v>
      </c>
      <c r="AE37" s="74">
        <v>0</v>
      </c>
      <c r="AF37" s="74">
        <v>0</v>
      </c>
    </row>
    <row r="38" spans="1:33" ht="24.75" customHeight="1" hidden="1">
      <c r="A38" s="1150" t="s">
        <v>479</v>
      </c>
      <c r="B38" s="1150"/>
      <c r="C38" s="1150"/>
      <c r="D38" s="1150"/>
      <c r="E38" s="1150"/>
      <c r="F38" s="1150"/>
      <c r="G38" s="65"/>
      <c r="H38" s="65"/>
      <c r="I38" s="65"/>
      <c r="J38" s="65"/>
      <c r="K38" s="1149"/>
      <c r="L38" s="1149"/>
      <c r="M38" s="1153"/>
      <c r="N38" s="395" t="s">
        <v>473</v>
      </c>
      <c r="Q38" s="146">
        <v>0</v>
      </c>
      <c r="S38" s="296"/>
      <c r="V38" s="296"/>
      <c r="AA38" s="402">
        <v>0</v>
      </c>
      <c r="AF38" s="74">
        <v>0</v>
      </c>
      <c r="AG38" s="74">
        <v>0</v>
      </c>
    </row>
    <row r="39" spans="1:31" ht="23.25" customHeight="1" hidden="1">
      <c r="A39" s="1150" t="s">
        <v>480</v>
      </c>
      <c r="B39" s="1150"/>
      <c r="C39" s="1150"/>
      <c r="D39" s="1150"/>
      <c r="E39" s="1150"/>
      <c r="F39" s="1150"/>
      <c r="G39" s="65"/>
      <c r="H39" s="65"/>
      <c r="I39" s="65"/>
      <c r="J39" s="65"/>
      <c r="K39" s="1149"/>
      <c r="L39" s="1149"/>
      <c r="M39" s="1153"/>
      <c r="N39" s="395" t="s">
        <v>473</v>
      </c>
      <c r="P39" s="407" t="s">
        <v>596</v>
      </c>
      <c r="Q39" s="146">
        <v>0</v>
      </c>
      <c r="S39" s="296"/>
      <c r="V39" s="296"/>
      <c r="AE39" s="74">
        <v>0</v>
      </c>
    </row>
    <row r="40" spans="1:22" ht="25.5" customHeight="1" hidden="1">
      <c r="A40" s="1150" t="s">
        <v>481</v>
      </c>
      <c r="B40" s="1150"/>
      <c r="C40" s="1150"/>
      <c r="D40" s="1150"/>
      <c r="E40" s="1150"/>
      <c r="F40" s="1150"/>
      <c r="G40" s="65"/>
      <c r="H40" s="65"/>
      <c r="I40" s="65"/>
      <c r="J40" s="65"/>
      <c r="K40" s="1149"/>
      <c r="L40" s="1149"/>
      <c r="M40" s="1153"/>
      <c r="N40" s="395" t="s">
        <v>473</v>
      </c>
      <c r="Q40" s="146">
        <v>0</v>
      </c>
      <c r="S40" s="296"/>
      <c r="V40" s="296"/>
    </row>
    <row r="41" spans="2:31" ht="11.25" customHeight="1">
      <c r="B41" s="302" t="s">
        <v>913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81" t="str">
        <f>'F.LAP'!A45</f>
        <v>Szabadszállás</v>
      </c>
      <c r="B45" s="1081"/>
      <c r="C45" s="1081"/>
      <c r="D45" s="245">
        <f>'F.LAP'!D45</f>
        <v>2014</v>
      </c>
      <c r="E45" s="246"/>
      <c r="F45" s="304" t="s">
        <v>732</v>
      </c>
      <c r="G45" s="304"/>
      <c r="H45" s="304"/>
      <c r="I45" s="304"/>
      <c r="J45" s="304"/>
      <c r="K45" s="245">
        <f>'F.LAP'!K45</f>
        <v>5</v>
      </c>
      <c r="L45" s="304" t="s">
        <v>733</v>
      </c>
      <c r="M45" s="245">
        <f>'F.LAP'!M45</f>
        <v>31</v>
      </c>
      <c r="N45" s="74" t="s">
        <v>782</v>
      </c>
    </row>
    <row r="46" spans="1:14" ht="9.75" customHeight="1">
      <c r="A46" s="1165"/>
      <c r="B46" s="1166"/>
      <c r="C46" s="1166"/>
      <c r="D46" s="1166"/>
      <c r="E46" s="1166"/>
      <c r="F46" s="1166"/>
      <c r="G46" s="1166"/>
      <c r="H46" s="1166"/>
      <c r="I46" s="1166"/>
      <c r="J46" s="1166"/>
      <c r="K46" s="1166"/>
      <c r="L46" s="1166"/>
      <c r="M46" s="1166"/>
      <c r="N46" s="1166"/>
    </row>
    <row r="47" spans="1:14" ht="36" customHeight="1">
      <c r="A47" s="1163" t="s">
        <v>122</v>
      </c>
      <c r="B47" s="1164"/>
      <c r="C47" s="1164"/>
      <c r="D47" s="1164"/>
      <c r="E47" s="1164"/>
      <c r="F47" s="1164"/>
      <c r="G47" s="1164"/>
      <c r="H47" s="1164"/>
      <c r="I47" s="1164"/>
      <c r="J47" s="1164"/>
      <c r="K47" s="1164"/>
      <c r="L47" s="1164"/>
      <c r="M47" s="1164"/>
      <c r="N47" s="1164"/>
    </row>
    <row r="48" ht="14.25" customHeight="1">
      <c r="A48" s="452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82" t="s">
        <v>55</v>
      </c>
      <c r="E50" s="1082"/>
      <c r="F50" s="1082"/>
      <c r="G50" s="1082"/>
      <c r="H50" s="1082"/>
      <c r="I50" s="1082"/>
      <c r="J50" s="1082"/>
      <c r="K50" s="1082"/>
      <c r="L50" s="1082"/>
      <c r="M50" s="1082"/>
      <c r="N50" s="1082"/>
    </row>
    <row r="51" spans="1:2" ht="3.75" customHeight="1">
      <c r="A51" s="399">
        <v>0</v>
      </c>
      <c r="B51" s="60" t="s">
        <v>596</v>
      </c>
    </row>
    <row r="52" spans="1:2" ht="9" customHeight="1" hidden="1">
      <c r="A52" s="399">
        <v>0</v>
      </c>
      <c r="B52" s="60" t="s">
        <v>596</v>
      </c>
    </row>
    <row r="53" spans="1:2" ht="4.5" customHeight="1" hidden="1">
      <c r="A53" s="399" t="s">
        <v>596</v>
      </c>
      <c r="B53" s="60" t="s">
        <v>596</v>
      </c>
    </row>
    <row r="54" spans="1:2" ht="9" customHeight="1" hidden="1">
      <c r="A54" s="399">
        <v>0</v>
      </c>
      <c r="B54" s="60" t="s">
        <v>596</v>
      </c>
    </row>
    <row r="55" spans="1:12" ht="0.75" customHeight="1" hidden="1">
      <c r="A55" s="120">
        <v>0</v>
      </c>
      <c r="B55" s="1152" t="s">
        <v>596</v>
      </c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</row>
    <row r="56" spans="1:14" ht="15.75">
      <c r="A56" s="120">
        <v>0</v>
      </c>
      <c r="B56" s="122" t="str">
        <f>'F.LAP'!B55</f>
        <v> E L L E N Ő R Z Ö T T</v>
      </c>
      <c r="D56" s="155" t="str">
        <f>'F.LAP'!D55</f>
        <v> VAN HIBÁS LAP !</v>
      </c>
      <c r="E56" s="155"/>
      <c r="N56" s="120">
        <v>0</v>
      </c>
    </row>
    <row r="58" spans="2:13" ht="15">
      <c r="B58" s="147"/>
      <c r="C58" s="147" t="s">
        <v>467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596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596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596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119</v>
      </c>
    </row>
    <row r="62" spans="1:27" ht="15">
      <c r="A62" s="74">
        <v>0</v>
      </c>
      <c r="B62" s="147"/>
      <c r="C62" s="147" t="s">
        <v>596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120</v>
      </c>
    </row>
    <row r="63" spans="1:27" ht="15">
      <c r="A63" s="74">
        <v>0</v>
      </c>
      <c r="B63" s="147"/>
      <c r="C63" s="147" t="s">
        <v>596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121</v>
      </c>
    </row>
    <row r="64" spans="1:13" ht="15">
      <c r="A64" s="74">
        <v>0</v>
      </c>
      <c r="B64" s="147"/>
      <c r="C64" s="147" t="s">
        <v>596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596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596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596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596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596</v>
      </c>
    </row>
    <row r="70" spans="1:3" ht="15">
      <c r="A70" s="74">
        <v>0</v>
      </c>
      <c r="C70" s="147" t="s">
        <v>596</v>
      </c>
    </row>
    <row r="71" spans="1:3" ht="15">
      <c r="A71" s="74">
        <v>0</v>
      </c>
      <c r="C71" s="147" t="s">
        <v>596</v>
      </c>
    </row>
    <row r="72" spans="1:3" ht="15">
      <c r="A72" s="74">
        <v>0</v>
      </c>
      <c r="C72" s="147" t="s">
        <v>596</v>
      </c>
    </row>
    <row r="73" spans="1:3" ht="15">
      <c r="A73" s="74">
        <v>0</v>
      </c>
      <c r="C73" s="147" t="s">
        <v>596</v>
      </c>
    </row>
    <row r="74" spans="1:3" ht="15">
      <c r="A74" s="74">
        <v>0</v>
      </c>
      <c r="C74" s="147" t="s">
        <v>596</v>
      </c>
    </row>
    <row r="75" spans="1:3" ht="15">
      <c r="A75" s="74">
        <v>0</v>
      </c>
      <c r="C75" s="147" t="s">
        <v>596</v>
      </c>
    </row>
    <row r="76" spans="1:3" ht="15">
      <c r="A76" s="74">
        <v>0</v>
      </c>
      <c r="C76" s="147" t="s">
        <v>596</v>
      </c>
    </row>
    <row r="77" spans="1:3" ht="15">
      <c r="A77" s="74">
        <v>0</v>
      </c>
      <c r="C77" s="147" t="s">
        <v>596</v>
      </c>
    </row>
    <row r="78" spans="1:3" ht="15">
      <c r="A78" s="74">
        <v>0</v>
      </c>
      <c r="C78" s="147" t="s">
        <v>596</v>
      </c>
    </row>
    <row r="79" spans="1:3" ht="15">
      <c r="A79" s="74">
        <v>0</v>
      </c>
      <c r="C79" s="147" t="s">
        <v>596</v>
      </c>
    </row>
    <row r="80" spans="1:3" ht="15">
      <c r="A80" s="74">
        <v>0</v>
      </c>
      <c r="C80" s="147" t="s">
        <v>596</v>
      </c>
    </row>
    <row r="81" spans="1:3" ht="15">
      <c r="A81" s="74">
        <v>0</v>
      </c>
      <c r="C81" s="147" t="s">
        <v>596</v>
      </c>
    </row>
    <row r="82" spans="1:3" ht="15">
      <c r="A82" s="74">
        <v>0</v>
      </c>
      <c r="C82" s="147" t="s">
        <v>596</v>
      </c>
    </row>
    <row r="83" spans="1:3" ht="15">
      <c r="A83" s="74">
        <v>0</v>
      </c>
      <c r="C83" s="147" t="s">
        <v>596</v>
      </c>
    </row>
    <row r="84" spans="1:3" ht="15">
      <c r="A84" s="74">
        <v>0</v>
      </c>
      <c r="C84" s="147" t="s">
        <v>596</v>
      </c>
    </row>
    <row r="85" spans="1:3" ht="15">
      <c r="A85" s="74">
        <v>0</v>
      </c>
      <c r="C85" s="147" t="s">
        <v>596</v>
      </c>
    </row>
    <row r="86" spans="1:3" ht="15">
      <c r="A86" s="74">
        <v>0</v>
      </c>
      <c r="C86" s="147" t="s">
        <v>596</v>
      </c>
    </row>
    <row r="87" spans="1:3" ht="15">
      <c r="A87" s="74">
        <v>0</v>
      </c>
      <c r="C87" s="147" t="s">
        <v>596</v>
      </c>
    </row>
    <row r="88" spans="1:3" ht="15">
      <c r="A88" s="74">
        <v>0</v>
      </c>
      <c r="C88" s="147" t="s">
        <v>596</v>
      </c>
    </row>
    <row r="89" spans="1:3" ht="15">
      <c r="A89" s="74">
        <v>0</v>
      </c>
      <c r="C89" s="147" t="s">
        <v>596</v>
      </c>
    </row>
    <row r="90" spans="1:3" ht="15">
      <c r="A90" s="74">
        <v>0</v>
      </c>
      <c r="C90" s="147" t="s">
        <v>596</v>
      </c>
    </row>
    <row r="91" spans="1:3" ht="15">
      <c r="A91" s="74">
        <v>0</v>
      </c>
      <c r="C91" s="147" t="s">
        <v>596</v>
      </c>
    </row>
    <row r="92" spans="1:3" ht="15">
      <c r="A92" s="74">
        <v>0</v>
      </c>
      <c r="C92" s="147" t="s">
        <v>596</v>
      </c>
    </row>
    <row r="93" spans="1:3" ht="15">
      <c r="A93" s="74">
        <v>0</v>
      </c>
      <c r="C93" s="147" t="s">
        <v>596</v>
      </c>
    </row>
  </sheetData>
  <sheetProtection password="C1DD" sheet="1" objects="1" scenarios="1"/>
  <mergeCells count="51">
    <mergeCell ref="A10:C10"/>
    <mergeCell ref="A2:M2"/>
    <mergeCell ref="A6:N6"/>
    <mergeCell ref="A7:N7"/>
    <mergeCell ref="A8:N8"/>
    <mergeCell ref="D10:N10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K34:N34"/>
    <mergeCell ref="A35:F35"/>
    <mergeCell ref="K35:M35"/>
    <mergeCell ref="A36:F36"/>
    <mergeCell ref="A34:F34"/>
    <mergeCell ref="K36:M36"/>
    <mergeCell ref="A33:F33"/>
    <mergeCell ref="K33:N33"/>
    <mergeCell ref="A28:F28"/>
    <mergeCell ref="A31:F31"/>
    <mergeCell ref="K31:M31"/>
    <mergeCell ref="K30:N30"/>
    <mergeCell ref="K32:M32"/>
    <mergeCell ref="K28:N28"/>
    <mergeCell ref="A29:F29"/>
    <mergeCell ref="K29:N29"/>
    <mergeCell ref="A30:F30"/>
    <mergeCell ref="A32:F32"/>
    <mergeCell ref="A14:D14"/>
    <mergeCell ref="F14:N14"/>
    <mergeCell ref="A23:F23"/>
    <mergeCell ref="K25:N26"/>
    <mergeCell ref="B55:L55"/>
    <mergeCell ref="A40:F40"/>
    <mergeCell ref="K40:M40"/>
    <mergeCell ref="A45:C45"/>
    <mergeCell ref="D50:N50"/>
    <mergeCell ref="A47:N47"/>
    <mergeCell ref="A46:N46"/>
    <mergeCell ref="A39:F39"/>
    <mergeCell ref="K37:M37"/>
    <mergeCell ref="A38:F38"/>
    <mergeCell ref="K38:M38"/>
    <mergeCell ref="K39:M39"/>
    <mergeCell ref="A37:F37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78" t="s">
        <v>326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283" t="s">
        <v>327</v>
      </c>
    </row>
    <row r="3" ht="3.75" customHeight="1" hidden="1"/>
    <row r="4" spans="1:13" ht="21.75" customHeight="1">
      <c r="A4" s="1078" t="s">
        <v>328</v>
      </c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</row>
    <row r="5" spans="1:16" ht="18.75" customHeight="1">
      <c r="A5" s="309">
        <f>'A.LAP'!A5</f>
        <v>2013</v>
      </c>
      <c r="B5" s="285" t="s">
        <v>40</v>
      </c>
      <c r="C5" s="286" t="str">
        <f>'F.LAP'!D5</f>
        <v>Szabadszállás</v>
      </c>
      <c r="D5" s="285" t="s">
        <v>329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8.75" customHeight="1">
      <c r="A6" s="1075" t="s">
        <v>42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</row>
    <row r="7" spans="1:14" ht="18.75" customHeight="1">
      <c r="A7" s="1075" t="s">
        <v>43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</row>
    <row r="8" spans="1:14" ht="18.75" customHeight="1">
      <c r="A8" s="1162" t="s">
        <v>330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</row>
    <row r="9" ht="0.75" customHeight="1"/>
    <row r="10" spans="1:14" ht="13.5" customHeight="1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</row>
    <row r="11" spans="1:14" ht="12.75" customHeight="1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69">
        <f>'A.LAP'!A12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</row>
    <row r="13" spans="1:14" ht="12.75" customHeight="1">
      <c r="A13" s="1068" t="s">
        <v>778</v>
      </c>
      <c r="B13" s="1068"/>
      <c r="C13" s="1123">
        <f>'A.LAP'!C13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</row>
    <row r="14" spans="1:14" ht="14.25">
      <c r="A14" s="1072" t="s">
        <v>46</v>
      </c>
      <c r="B14" s="1072"/>
      <c r="C14" s="1072"/>
      <c r="D14" s="1072"/>
      <c r="E14" s="397"/>
      <c r="F14" s="1104">
        <f>'A.LAP'!E14</f>
      </c>
      <c r="G14" s="1104"/>
      <c r="H14" s="1104"/>
      <c r="I14" s="1104"/>
      <c r="J14" s="1104"/>
      <c r="K14" s="1104"/>
      <c r="L14" s="1104"/>
      <c r="M14" s="1104"/>
      <c r="N14" s="110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IF('F.LAP'!E18="X","X","")</f>
      </c>
      <c r="B18" s="396" t="s">
        <v>484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0">
        <f>IF('F.LAP'!E19="X","X","")</f>
      </c>
      <c r="B19" s="396" t="s">
        <v>485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0">
        <f>IF('F.LAP'!E20="X","X","")</f>
      </c>
      <c r="B20" s="396" t="s">
        <v>486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0"/>
      <c r="B21" s="451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9" t="s">
        <v>81</v>
      </c>
      <c r="B23" s="1159"/>
      <c r="C23" s="1159"/>
      <c r="D23" s="1159"/>
      <c r="E23" s="1159"/>
      <c r="F23" s="1159"/>
      <c r="G23" s="310"/>
      <c r="H23" s="310"/>
      <c r="I23" s="310"/>
      <c r="J23" s="310"/>
      <c r="K23" s="1158" t="s">
        <v>48</v>
      </c>
      <c r="L23" s="1158"/>
      <c r="M23" s="1158"/>
      <c r="N23" s="1158"/>
      <c r="P23" s="410"/>
    </row>
    <row r="24" spans="1:32" ht="23.25" customHeight="1" hidden="1">
      <c r="A24" s="1154" t="s">
        <v>82</v>
      </c>
      <c r="B24" s="1154"/>
      <c r="C24" s="1154"/>
      <c r="D24" s="1154"/>
      <c r="E24" s="1154"/>
      <c r="F24" s="1154"/>
      <c r="G24" s="310"/>
      <c r="H24" s="310"/>
      <c r="I24" s="310"/>
      <c r="J24" s="310"/>
      <c r="K24" s="1155"/>
      <c r="L24" s="1155"/>
      <c r="M24" s="1155"/>
      <c r="N24" s="1155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465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50" t="s">
        <v>86</v>
      </c>
      <c r="B25" s="1150"/>
      <c r="C25" s="1150"/>
      <c r="D25" s="1150"/>
      <c r="E25" s="1150"/>
      <c r="F25" s="1150"/>
      <c r="G25" s="310"/>
      <c r="H25" s="310"/>
      <c r="I25" s="310"/>
      <c r="J25" s="310"/>
      <c r="K25" s="1167"/>
      <c r="L25" s="1168"/>
      <c r="M25" s="1168"/>
      <c r="N25" s="1169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50"/>
      <c r="B26" s="1150"/>
      <c r="C26" s="1150"/>
      <c r="D26" s="1150"/>
      <c r="E26" s="1150"/>
      <c r="F26" s="1150"/>
      <c r="G26" s="310"/>
      <c r="H26" s="310"/>
      <c r="I26" s="310"/>
      <c r="J26" s="310"/>
      <c r="K26" s="1170"/>
      <c r="L26" s="1171"/>
      <c r="M26" s="1171"/>
      <c r="N26" s="1172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465</v>
      </c>
    </row>
    <row r="27" spans="1:32" ht="22.5" customHeight="1" hidden="1">
      <c r="A27" s="1150" t="s">
        <v>83</v>
      </c>
      <c r="B27" s="1150"/>
      <c r="C27" s="1150"/>
      <c r="D27" s="1150"/>
      <c r="E27" s="1150"/>
      <c r="F27" s="1150"/>
      <c r="G27" s="310"/>
      <c r="H27" s="310"/>
      <c r="I27" s="310"/>
      <c r="J27" s="310"/>
      <c r="K27" s="1173"/>
      <c r="L27" s="1174"/>
      <c r="M27" s="1174"/>
      <c r="N27" s="1175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465</v>
      </c>
      <c r="AE27" s="74">
        <f>Q27*10</f>
        <v>0</v>
      </c>
      <c r="AF27" s="74">
        <f>Q31+AF24</f>
        <v>0</v>
      </c>
    </row>
    <row r="28" spans="1:26" ht="24.75" customHeight="1" hidden="1">
      <c r="A28" s="1150" t="s">
        <v>87</v>
      </c>
      <c r="B28" s="1150"/>
      <c r="C28" s="1150"/>
      <c r="D28" s="1150"/>
      <c r="E28" s="1150"/>
      <c r="F28" s="1150"/>
      <c r="G28" s="310"/>
      <c r="H28" s="310"/>
      <c r="I28" s="310"/>
      <c r="J28" s="310"/>
      <c r="K28" s="1151"/>
      <c r="L28" s="1151"/>
      <c r="M28" s="1151"/>
      <c r="N28" s="1151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465</v>
      </c>
    </row>
    <row r="29" spans="1:31" ht="33.75" customHeight="1" hidden="1">
      <c r="A29" s="1150" t="s">
        <v>471</v>
      </c>
      <c r="B29" s="1150"/>
      <c r="C29" s="1150"/>
      <c r="D29" s="1150"/>
      <c r="E29" s="1150"/>
      <c r="F29" s="1150"/>
      <c r="G29" s="310"/>
      <c r="H29" s="310"/>
      <c r="I29" s="310"/>
      <c r="J29" s="310"/>
      <c r="K29" s="1151"/>
      <c r="L29" s="1151"/>
      <c r="M29" s="1151"/>
      <c r="N29" s="1151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50" t="s">
        <v>472</v>
      </c>
      <c r="B30" s="1150"/>
      <c r="C30" s="1150"/>
      <c r="D30" s="1150"/>
      <c r="E30" s="1150"/>
      <c r="F30" s="1150"/>
      <c r="G30" s="310"/>
      <c r="H30" s="310"/>
      <c r="I30" s="310"/>
      <c r="J30" s="310"/>
      <c r="K30" s="1151"/>
      <c r="L30" s="1151"/>
      <c r="M30" s="1151"/>
      <c r="N30" s="1151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50" t="s">
        <v>482</v>
      </c>
      <c r="B31" s="1150"/>
      <c r="C31" s="1150"/>
      <c r="D31" s="1150"/>
      <c r="E31" s="1150"/>
      <c r="F31" s="1150"/>
      <c r="G31" s="310"/>
      <c r="H31" s="310"/>
      <c r="I31" s="310"/>
      <c r="J31" s="310"/>
      <c r="K31" s="1149"/>
      <c r="L31" s="1149"/>
      <c r="M31" s="1149"/>
      <c r="N31" s="398" t="s">
        <v>84</v>
      </c>
      <c r="O31" s="407">
        <f>IF(K32&gt;K31,1,0)</f>
        <v>0</v>
      </c>
      <c r="P31" s="407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50" t="s">
        <v>483</v>
      </c>
      <c r="B32" s="1150"/>
      <c r="C32" s="1150"/>
      <c r="D32" s="1150"/>
      <c r="E32" s="1150"/>
      <c r="F32" s="1150"/>
      <c r="G32" s="65"/>
      <c r="H32" s="65"/>
      <c r="I32" s="65"/>
      <c r="J32" s="65"/>
      <c r="K32" s="1149"/>
      <c r="L32" s="1149"/>
      <c r="M32" s="1149"/>
      <c r="N32" s="313" t="s">
        <v>84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50" t="s">
        <v>487</v>
      </c>
      <c r="B33" s="1150"/>
      <c r="C33" s="1150"/>
      <c r="D33" s="1150"/>
      <c r="E33" s="1150"/>
      <c r="F33" s="1150"/>
      <c r="G33" s="310"/>
      <c r="H33" s="310"/>
      <c r="I33" s="310"/>
      <c r="J33" s="310"/>
      <c r="K33" s="1151">
        <f>'F.LAP'!K33</f>
        <v>0</v>
      </c>
      <c r="L33" s="1151"/>
      <c r="M33" s="1151"/>
      <c r="N33" s="1151"/>
      <c r="P33" s="407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50" t="s">
        <v>475</v>
      </c>
      <c r="B34" s="1150"/>
      <c r="C34" s="1150"/>
      <c r="D34" s="1150"/>
      <c r="E34" s="1150"/>
      <c r="F34" s="1150"/>
      <c r="G34" s="310"/>
      <c r="H34" s="310"/>
      <c r="I34" s="310"/>
      <c r="J34" s="310"/>
      <c r="K34" s="1151">
        <f>'F.LAP'!K34</f>
        <v>0</v>
      </c>
      <c r="L34" s="1151"/>
      <c r="M34" s="1151"/>
      <c r="N34" s="1156"/>
      <c r="Q34" s="146">
        <f t="shared" si="0"/>
        <v>0</v>
      </c>
      <c r="S34" s="296"/>
      <c r="V34" s="296"/>
    </row>
    <row r="35" spans="1:31" ht="33.75" customHeight="1">
      <c r="A35" s="1150" t="s">
        <v>476</v>
      </c>
      <c r="B35" s="1150"/>
      <c r="C35" s="1150"/>
      <c r="D35" s="1150"/>
      <c r="E35" s="1150"/>
      <c r="F35" s="1150"/>
      <c r="G35" s="65"/>
      <c r="H35" s="65"/>
      <c r="I35" s="65"/>
      <c r="J35" s="65"/>
      <c r="K35" s="1149">
        <f>'F.LAP'!K35</f>
        <v>0</v>
      </c>
      <c r="L35" s="1149"/>
      <c r="M35" s="1153"/>
      <c r="N35" s="395" t="s">
        <v>473</v>
      </c>
      <c r="P35" s="407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50" t="s">
        <v>477</v>
      </c>
      <c r="B36" s="1150"/>
      <c r="C36" s="1150"/>
      <c r="D36" s="1150"/>
      <c r="E36" s="1150"/>
      <c r="F36" s="1150"/>
      <c r="G36" s="65"/>
      <c r="H36" s="65"/>
      <c r="I36" s="65"/>
      <c r="J36" s="65"/>
      <c r="K36" s="1149">
        <f>'F.LAP'!K36</f>
        <v>0</v>
      </c>
      <c r="L36" s="1149"/>
      <c r="M36" s="1153"/>
      <c r="N36" s="395" t="s">
        <v>473</v>
      </c>
      <c r="Q36" s="146">
        <f t="shared" si="0"/>
        <v>0</v>
      </c>
      <c r="S36" s="296"/>
      <c r="V36" s="296"/>
    </row>
    <row r="37" spans="1:32" ht="33.75" customHeight="1">
      <c r="A37" s="1150" t="s">
        <v>478</v>
      </c>
      <c r="B37" s="1150"/>
      <c r="C37" s="1150"/>
      <c r="D37" s="1150"/>
      <c r="E37" s="1150"/>
      <c r="F37" s="1150"/>
      <c r="G37" s="65"/>
      <c r="H37" s="65"/>
      <c r="I37" s="65"/>
      <c r="J37" s="65"/>
      <c r="K37" s="1149">
        <f>'F.LAP'!K37</f>
        <v>0</v>
      </c>
      <c r="L37" s="1149"/>
      <c r="M37" s="1153"/>
      <c r="N37" s="395" t="s">
        <v>473</v>
      </c>
      <c r="P37" s="407">
        <f>IF(K38&gt;K37," Hiba 13 - 14 sor:  a 13 nem lehet kisebb, mint 14.","")</f>
      </c>
      <c r="Q37" s="146">
        <f t="shared" si="0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50" t="s">
        <v>479</v>
      </c>
      <c r="B38" s="1150"/>
      <c r="C38" s="1150"/>
      <c r="D38" s="1150"/>
      <c r="E38" s="1150"/>
      <c r="F38" s="1150"/>
      <c r="G38" s="65"/>
      <c r="H38" s="65"/>
      <c r="I38" s="65"/>
      <c r="J38" s="65"/>
      <c r="K38" s="1149">
        <f>'F.LAP'!K38</f>
        <v>0</v>
      </c>
      <c r="L38" s="1149"/>
      <c r="M38" s="1153"/>
      <c r="N38" s="395" t="s">
        <v>473</v>
      </c>
      <c r="Q38" s="146">
        <f t="shared" si="0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50" t="s">
        <v>480</v>
      </c>
      <c r="B39" s="1150"/>
      <c r="C39" s="1150"/>
      <c r="D39" s="1150"/>
      <c r="E39" s="1150"/>
      <c r="F39" s="1150"/>
      <c r="G39" s="65"/>
      <c r="H39" s="65"/>
      <c r="I39" s="65"/>
      <c r="J39" s="65"/>
      <c r="K39" s="1149">
        <f>'F.LAP'!K39</f>
        <v>0</v>
      </c>
      <c r="L39" s="1149"/>
      <c r="M39" s="1153"/>
      <c r="N39" s="395" t="s">
        <v>473</v>
      </c>
      <c r="P39" s="407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50" t="s">
        <v>481</v>
      </c>
      <c r="B40" s="1150"/>
      <c r="C40" s="1150"/>
      <c r="D40" s="1150"/>
      <c r="E40" s="1150"/>
      <c r="F40" s="1150"/>
      <c r="G40" s="65"/>
      <c r="H40" s="65"/>
      <c r="I40" s="65"/>
      <c r="J40" s="65"/>
      <c r="K40" s="1149">
        <f>'F.LAP'!K40</f>
        <v>0</v>
      </c>
      <c r="L40" s="1149"/>
      <c r="M40" s="1153"/>
      <c r="N40" s="395" t="s">
        <v>473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81" t="str">
        <f>'F.LAP'!A45</f>
        <v>Szabadszállás</v>
      </c>
      <c r="B45" s="1081"/>
      <c r="C45" s="1081"/>
      <c r="D45" s="245">
        <f>'F.LAP'!D45</f>
        <v>2014</v>
      </c>
      <c r="E45" s="246"/>
      <c r="F45" s="304" t="s">
        <v>732</v>
      </c>
      <c r="G45" s="304"/>
      <c r="H45" s="304"/>
      <c r="I45" s="304"/>
      <c r="J45" s="304"/>
      <c r="K45" s="245">
        <f>'F.LAP'!K45</f>
        <v>5</v>
      </c>
      <c r="L45" s="304" t="s">
        <v>733</v>
      </c>
      <c r="M45" s="245">
        <f>'F.LAP'!M45</f>
        <v>31</v>
      </c>
      <c r="N45" s="74" t="s">
        <v>782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82" t="s">
        <v>55</v>
      </c>
      <c r="E49" s="1082"/>
      <c r="F49" s="1082"/>
      <c r="G49" s="1082"/>
      <c r="H49" s="1082"/>
      <c r="I49" s="1082"/>
      <c r="J49" s="1082"/>
      <c r="K49" s="1082"/>
      <c r="L49" s="1082"/>
      <c r="M49" s="1082"/>
      <c r="N49" s="1082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/>
    </row>
    <row r="54" spans="1:12" ht="0.75" customHeight="1">
      <c r="A54" s="120">
        <v>0</v>
      </c>
      <c r="B54" s="1152">
        <f>IF(OR((AND(K24&gt;0,K25=0)),(AND(K27&gt;0,K28=0))),"Figyelmeztetés 111 ill.113 sorban: Ki kell töltenie a 112 ill.114  sorokat! Csak kivételes esetben lehet az önkormányzati összeg nulla.","")</f>
      </c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467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K39:M39"/>
    <mergeCell ref="A38:F38"/>
    <mergeCell ref="A39:F39"/>
    <mergeCell ref="A29:F29"/>
    <mergeCell ref="K38:M38"/>
    <mergeCell ref="A37:F37"/>
    <mergeCell ref="K33:N33"/>
    <mergeCell ref="K30:N30"/>
    <mergeCell ref="A30:F30"/>
    <mergeCell ref="A31:F31"/>
    <mergeCell ref="K37:M37"/>
    <mergeCell ref="A8:N8"/>
    <mergeCell ref="F14:N14"/>
    <mergeCell ref="D10:N10"/>
    <mergeCell ref="A14:D14"/>
    <mergeCell ref="A12:N12"/>
    <mergeCell ref="A11:C11"/>
    <mergeCell ref="A10:C10"/>
    <mergeCell ref="C13:N13"/>
    <mergeCell ref="A13:B13"/>
    <mergeCell ref="B54:L54"/>
    <mergeCell ref="A40:F40"/>
    <mergeCell ref="K40:M40"/>
    <mergeCell ref="A45:C45"/>
    <mergeCell ref="D49:N49"/>
    <mergeCell ref="K34:N34"/>
    <mergeCell ref="A36:F36"/>
    <mergeCell ref="A2:M2"/>
    <mergeCell ref="A4:M4"/>
    <mergeCell ref="A6:N6"/>
    <mergeCell ref="A7:N7"/>
    <mergeCell ref="A27:F27"/>
    <mergeCell ref="A28:F28"/>
    <mergeCell ref="A33:F33"/>
    <mergeCell ref="K36:M36"/>
    <mergeCell ref="A23:F23"/>
    <mergeCell ref="K23:N23"/>
    <mergeCell ref="K27:N27"/>
    <mergeCell ref="A35:F35"/>
    <mergeCell ref="K31:M31"/>
    <mergeCell ref="K35:M35"/>
    <mergeCell ref="K29:N29"/>
    <mergeCell ref="A32:F32"/>
    <mergeCell ref="K32:M32"/>
    <mergeCell ref="A34:F34"/>
    <mergeCell ref="A24:F24"/>
    <mergeCell ref="K28:N28"/>
    <mergeCell ref="K25:N26"/>
    <mergeCell ref="A25:F26"/>
    <mergeCell ref="K24:N24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AF66"/>
  <sheetViews>
    <sheetView showGridLines="0" view="pageBreakPreview" zoomScaleSheetLayoutView="100" zoomScalePageLayoutView="0" workbookViewId="0" topLeftCell="A26">
      <selection activeCell="B54" sqref="B54:T54"/>
    </sheetView>
  </sheetViews>
  <sheetFormatPr defaultColWidth="9.140625" defaultRowHeight="12.75"/>
  <cols>
    <col min="1" max="1" width="2.28125" style="824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31" width="0" style="27" hidden="1" customWidth="1"/>
    <col min="32" max="16384" width="9.140625" style="27" customWidth="1"/>
  </cols>
  <sheetData>
    <row r="1" spans="1:21" ht="5.25" customHeight="1">
      <c r="A1" s="315"/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316"/>
      <c r="T1" s="1177"/>
      <c r="U1" s="1176"/>
    </row>
    <row r="2" spans="1:21" ht="0.75" customHeight="1">
      <c r="A2" s="315"/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315"/>
      <c r="T2" s="1177"/>
      <c r="U2" s="1176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316"/>
    </row>
    <row r="5" spans="1:21" ht="12.75" customHeight="1">
      <c r="A5" s="315"/>
      <c r="B5" s="1178" t="s">
        <v>678</v>
      </c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6"/>
    </row>
    <row r="6" spans="1:21" ht="9" customHeight="1">
      <c r="A6" s="315"/>
      <c r="B6" s="1178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6"/>
    </row>
    <row r="7" spans="1:21" ht="3" customHeight="1">
      <c r="A7" s="315"/>
      <c r="B7" s="1179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6"/>
    </row>
    <row r="8" spans="1:21" ht="17.25" customHeight="1">
      <c r="A8" s="315"/>
      <c r="B8" s="1194">
        <f>'A.LAP'!A5</f>
        <v>2013</v>
      </c>
      <c r="C8" s="1194"/>
      <c r="D8" s="1191" t="s">
        <v>675</v>
      </c>
      <c r="E8" s="1192"/>
      <c r="F8" s="1192"/>
      <c r="G8" s="1192"/>
      <c r="H8" s="1192"/>
      <c r="I8" s="1192"/>
      <c r="J8" s="1180" t="str">
        <f>'A.LAP'!D5</f>
        <v>Szabadszállás</v>
      </c>
      <c r="K8" s="1180"/>
      <c r="L8" s="1180"/>
      <c r="M8" s="322" t="s">
        <v>676</v>
      </c>
      <c r="N8" s="321"/>
      <c r="O8" s="321"/>
      <c r="P8" s="321"/>
      <c r="Q8" s="321"/>
      <c r="R8" s="321"/>
      <c r="S8" s="321"/>
      <c r="T8" s="323"/>
      <c r="U8" s="1176"/>
    </row>
    <row r="9" spans="1:21" ht="18" customHeight="1">
      <c r="A9" s="315"/>
      <c r="B9" s="1182" t="s">
        <v>679</v>
      </c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4"/>
      <c r="U9" s="1176"/>
    </row>
    <row r="10" spans="1:21" ht="23.25" customHeight="1">
      <c r="A10" s="315"/>
      <c r="B10" s="1193" t="s">
        <v>677</v>
      </c>
      <c r="C10" s="1193"/>
      <c r="D10" s="1193"/>
      <c r="E10" s="1193"/>
      <c r="F10" s="1193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  <c r="U10" s="1176"/>
    </row>
    <row r="11" spans="1:21" ht="13.5" customHeight="1">
      <c r="A11" s="315"/>
      <c r="B11" s="1189" t="s">
        <v>88</v>
      </c>
      <c r="C11" s="1190"/>
      <c r="D11" s="1190"/>
      <c r="E11" s="1190"/>
      <c r="F11" s="119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76"/>
    </row>
    <row r="12" spans="1:21" ht="21" customHeight="1">
      <c r="A12" s="315"/>
      <c r="B12" s="1185" t="s">
        <v>89</v>
      </c>
      <c r="C12" s="1185"/>
      <c r="D12" s="1185"/>
      <c r="E12" s="1185"/>
      <c r="F12" s="1185"/>
      <c r="G12" s="1181">
        <f>'A.LAP'!A12</f>
        <v>0</v>
      </c>
      <c r="H12" s="1181"/>
      <c r="I12" s="1181"/>
      <c r="J12" s="1181"/>
      <c r="K12" s="1181"/>
      <c r="L12" s="1181"/>
      <c r="M12" s="1181"/>
      <c r="N12" s="1181"/>
      <c r="O12" s="1181"/>
      <c r="P12" s="1181"/>
      <c r="Q12" s="1181"/>
      <c r="R12" s="1181"/>
      <c r="S12" s="326"/>
      <c r="T12" s="327"/>
      <c r="U12" s="1176"/>
    </row>
    <row r="13" spans="1:21" ht="21.75" customHeight="1">
      <c r="A13" s="315"/>
      <c r="B13" s="1185" t="s">
        <v>90</v>
      </c>
      <c r="C13" s="1185"/>
      <c r="D13" s="1185"/>
      <c r="E13" s="1185"/>
      <c r="F13" s="1185"/>
      <c r="G13" s="1196">
        <f>'A.LAP'!C13</f>
        <v>0</v>
      </c>
      <c r="H13" s="1196"/>
      <c r="I13" s="1196"/>
      <c r="J13" s="1196"/>
      <c r="K13" s="1197">
        <f>'A.LAP'!E14</f>
      </c>
      <c r="L13" s="1197"/>
      <c r="M13" s="1197"/>
      <c r="N13" s="1197"/>
      <c r="O13" s="1198"/>
      <c r="P13" s="1198"/>
      <c r="Q13" s="1198"/>
      <c r="R13" s="1198"/>
      <c r="S13" s="315"/>
      <c r="T13" s="327"/>
      <c r="U13" s="1176"/>
    </row>
    <row r="14" spans="1:29" ht="21" customHeight="1">
      <c r="A14" s="315"/>
      <c r="B14" s="1186" t="s">
        <v>187</v>
      </c>
      <c r="C14" s="1187"/>
      <c r="D14" s="1187"/>
      <c r="E14" s="1187"/>
      <c r="F14" s="1187"/>
      <c r="G14" s="1188"/>
      <c r="H14" s="1188"/>
      <c r="I14" s="1188"/>
      <c r="J14" s="1195"/>
      <c r="K14" s="1195"/>
      <c r="L14" s="1195"/>
      <c r="M14" s="1195"/>
      <c r="N14" s="1195"/>
      <c r="O14" s="1195"/>
      <c r="P14" s="1195"/>
      <c r="Q14" s="1195"/>
      <c r="R14" s="1195"/>
      <c r="S14" s="326"/>
      <c r="T14" s="327"/>
      <c r="U14" s="1176"/>
      <c r="AC14" s="27">
        <f>IF(J14="",0,1)</f>
        <v>0</v>
      </c>
    </row>
    <row r="15" spans="1:29" ht="21" customHeight="1">
      <c r="A15" s="315"/>
      <c r="B15" s="1200" t="s">
        <v>188</v>
      </c>
      <c r="C15" s="1201"/>
      <c r="D15" s="1201"/>
      <c r="E15" s="1201"/>
      <c r="F15" s="1201"/>
      <c r="G15" s="1202"/>
      <c r="H15" s="1202"/>
      <c r="I15" s="1202"/>
      <c r="J15" s="1203"/>
      <c r="K15" s="1203"/>
      <c r="L15" s="1203"/>
      <c r="M15" s="1203"/>
      <c r="N15" s="1203"/>
      <c r="O15" s="1203"/>
      <c r="P15" s="1203"/>
      <c r="Q15" s="1203"/>
      <c r="R15" s="1203"/>
      <c r="S15" s="326"/>
      <c r="T15" s="327"/>
      <c r="U15" s="1176"/>
      <c r="AC15" s="27">
        <f>IF(J15="",0,1)</f>
        <v>0</v>
      </c>
    </row>
    <row r="16" spans="1:21" ht="2.25" customHeight="1">
      <c r="A16" s="315"/>
      <c r="B16" s="1208"/>
      <c r="C16" s="1208"/>
      <c r="D16" s="1208"/>
      <c r="E16" s="1208"/>
      <c r="F16" s="1208"/>
      <c r="G16" s="1208"/>
      <c r="H16" s="1208"/>
      <c r="I16" s="1208"/>
      <c r="J16" s="1208"/>
      <c r="K16" s="1208"/>
      <c r="L16" s="1208"/>
      <c r="M16" s="1208"/>
      <c r="N16" s="1208"/>
      <c r="O16" s="1208"/>
      <c r="P16" s="1208"/>
      <c r="Q16" s="1208"/>
      <c r="R16" s="1208"/>
      <c r="S16" s="1208"/>
      <c r="T16" s="1208"/>
      <c r="U16" s="1176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76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76"/>
    </row>
    <row r="19" spans="1:21" ht="12" customHeight="1">
      <c r="A19" s="315"/>
      <c r="B19" s="1209" t="s">
        <v>91</v>
      </c>
      <c r="C19" s="1209"/>
      <c r="D19" s="1209"/>
      <c r="E19" s="1209"/>
      <c r="F19" s="1209"/>
      <c r="G19" s="1209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76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76"/>
    </row>
    <row r="21" spans="1:28" ht="15" customHeight="1">
      <c r="A21" s="315"/>
      <c r="B21" s="330"/>
      <c r="C21" s="315"/>
      <c r="D21" s="333"/>
      <c r="E21" s="336"/>
      <c r="F21" s="62" t="s">
        <v>680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76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76"/>
    </row>
    <row r="23" spans="1:28" ht="12" customHeight="1">
      <c r="A23" s="315"/>
      <c r="B23" s="332"/>
      <c r="C23" s="315"/>
      <c r="D23" s="333">
        <f>IF('2. oldal'!H48&lt;0,"X","")</f>
      </c>
      <c r="E23" s="334"/>
      <c r="F23" s="1199" t="s">
        <v>681</v>
      </c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199"/>
      <c r="S23" s="1199"/>
      <c r="T23" s="1199"/>
      <c r="U23" s="1176"/>
      <c r="V23" s="27">
        <f>IF(D23="",0,1)</f>
        <v>0</v>
      </c>
      <c r="AB23" s="26">
        <f>IF(D23="",0,1)</f>
        <v>0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76"/>
    </row>
    <row r="25" spans="1:28" ht="12" customHeight="1">
      <c r="A25" s="315"/>
      <c r="B25" s="332"/>
      <c r="C25" s="315"/>
      <c r="D25" s="333"/>
      <c r="E25" s="334"/>
      <c r="F25" s="1207" t="s">
        <v>93</v>
      </c>
      <c r="G25" s="1207"/>
      <c r="H25" s="1204"/>
      <c r="I25" s="1204"/>
      <c r="J25" s="1206" t="s">
        <v>92</v>
      </c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176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76"/>
    </row>
    <row r="27" spans="1:28" ht="12" customHeight="1">
      <c r="A27" s="315"/>
      <c r="B27" s="332"/>
      <c r="C27" s="315"/>
      <c r="D27" s="333"/>
      <c r="E27" s="334"/>
      <c r="F27" s="1207" t="s">
        <v>97</v>
      </c>
      <c r="G27" s="1207"/>
      <c r="H27" s="1204"/>
      <c r="I27" s="1204"/>
      <c r="J27" s="1205" t="s">
        <v>94</v>
      </c>
      <c r="K27" s="1205"/>
      <c r="L27" s="1205"/>
      <c r="M27" s="1204"/>
      <c r="N27" s="1204"/>
      <c r="O27" s="315"/>
      <c r="P27" s="1206" t="s">
        <v>95</v>
      </c>
      <c r="Q27" s="1206"/>
      <c r="R27" s="1206"/>
      <c r="S27" s="1206"/>
      <c r="T27" s="1206"/>
      <c r="U27" s="1176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199" t="s">
        <v>96</v>
      </c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76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76"/>
    </row>
    <row r="30" spans="1:28" s="26" customFormat="1" ht="12" customHeight="1">
      <c r="A30" s="315"/>
      <c r="B30" s="330"/>
      <c r="C30" s="315"/>
      <c r="D30" s="333"/>
      <c r="E30" s="334"/>
      <c r="F30" s="967" t="s">
        <v>682</v>
      </c>
      <c r="G30" s="967"/>
      <c r="H30" s="1204"/>
      <c r="I30" s="1204"/>
      <c r="J30" s="1206" t="s">
        <v>98</v>
      </c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176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99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76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76"/>
    </row>
    <row r="33" spans="1:31" s="26" customFormat="1" ht="12" customHeight="1">
      <c r="A33" s="315"/>
      <c r="B33" s="330"/>
      <c r="C33" s="315"/>
      <c r="D33" s="333"/>
      <c r="E33" s="336"/>
      <c r="F33" s="62" t="s">
        <v>683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76"/>
      <c r="V33" s="27">
        <f>IF(D33="",0,1)</f>
        <v>0</v>
      </c>
      <c r="AA33" s="825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76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59" t="s">
        <v>520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76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76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76"/>
    </row>
    <row r="38" spans="1:21" ht="3.75" customHeight="1">
      <c r="A38" s="315"/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176"/>
    </row>
    <row r="39" spans="1:21" ht="12.75" customHeight="1" hidden="1">
      <c r="A39" s="315"/>
      <c r="B39" s="1220"/>
      <c r="C39" s="1220"/>
      <c r="D39" s="1220"/>
      <c r="E39" s="1220"/>
      <c r="F39" s="1220"/>
      <c r="G39" s="1220"/>
      <c r="H39" s="1220"/>
      <c r="I39" s="1220"/>
      <c r="J39" s="1220"/>
      <c r="K39" s="1220"/>
      <c r="L39" s="1220"/>
      <c r="M39" s="1220"/>
      <c r="N39" s="1220"/>
      <c r="O39" s="1220"/>
      <c r="P39" s="1220"/>
      <c r="Q39" s="1220"/>
      <c r="R39" s="1220"/>
      <c r="S39" s="1220"/>
      <c r="T39" s="1220"/>
      <c r="U39" s="1176"/>
    </row>
    <row r="40" spans="1:31" ht="18" customHeight="1">
      <c r="A40" s="315"/>
      <c r="B40" s="1220" t="s">
        <v>85</v>
      </c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176"/>
      <c r="V40" s="27">
        <f>SUM(V23:V33)</f>
        <v>0</v>
      </c>
      <c r="AB40" s="27">
        <f>SUM(AB14:AB39)</f>
        <v>0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100</v>
      </c>
      <c r="C41" s="1216" t="s">
        <v>101</v>
      </c>
      <c r="D41" s="1216"/>
      <c r="E41" s="1216"/>
      <c r="F41" s="1216"/>
      <c r="G41" s="1216"/>
      <c r="H41" s="1215" t="s">
        <v>102</v>
      </c>
      <c r="I41" s="1215"/>
      <c r="J41" s="1215"/>
      <c r="K41" s="1215"/>
      <c r="L41" s="1215" t="s">
        <v>103</v>
      </c>
      <c r="M41" s="1215"/>
      <c r="N41" s="1215"/>
      <c r="O41" s="1215"/>
      <c r="P41" s="1217" t="s">
        <v>104</v>
      </c>
      <c r="Q41" s="1217"/>
      <c r="R41" s="1217"/>
      <c r="S41" s="1217"/>
      <c r="T41" s="342" t="s">
        <v>105</v>
      </c>
      <c r="U41" s="1176"/>
      <c r="AC41" s="1210"/>
      <c r="AD41" s="1210"/>
      <c r="AE41" s="1210"/>
      <c r="AF41" s="1210"/>
    </row>
    <row r="42" spans="1:31" ht="18" customHeight="1">
      <c r="A42" s="315"/>
      <c r="B42" s="343" t="s">
        <v>815</v>
      </c>
      <c r="C42" s="1211"/>
      <c r="D42" s="1211"/>
      <c r="E42" s="1211"/>
      <c r="F42" s="1211"/>
      <c r="G42" s="1211"/>
      <c r="H42" s="1212"/>
      <c r="I42" s="1212"/>
      <c r="J42" s="1212"/>
      <c r="K42" s="1212"/>
      <c r="L42" s="1213"/>
      <c r="M42" s="1213"/>
      <c r="N42" s="1213"/>
      <c r="O42" s="1213"/>
      <c r="P42" s="1214"/>
      <c r="Q42" s="1214"/>
      <c r="R42" s="1214"/>
      <c r="S42" s="1214"/>
      <c r="T42" s="335"/>
      <c r="U42" s="1176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817</v>
      </c>
      <c r="C43" s="1211"/>
      <c r="D43" s="1211"/>
      <c r="E43" s="1211"/>
      <c r="F43" s="1211"/>
      <c r="G43" s="1211"/>
      <c r="H43" s="1212"/>
      <c r="I43" s="1212"/>
      <c r="J43" s="1212"/>
      <c r="K43" s="1212"/>
      <c r="L43" s="1213"/>
      <c r="M43" s="1213"/>
      <c r="N43" s="1213"/>
      <c r="O43" s="1213"/>
      <c r="P43" s="1214"/>
      <c r="Q43" s="1214"/>
      <c r="R43" s="1214"/>
      <c r="S43" s="1214"/>
      <c r="T43" s="335"/>
      <c r="U43" s="1176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818</v>
      </c>
      <c r="C44" s="1218"/>
      <c r="D44" s="1218"/>
      <c r="E44" s="1218"/>
      <c r="F44" s="1218"/>
      <c r="G44" s="1218"/>
      <c r="H44" s="1212"/>
      <c r="I44" s="1212"/>
      <c r="J44" s="1212"/>
      <c r="K44" s="1212"/>
      <c r="L44" s="1213"/>
      <c r="M44" s="1213"/>
      <c r="N44" s="1213"/>
      <c r="O44" s="1213"/>
      <c r="P44" s="1214"/>
      <c r="Q44" s="1214"/>
      <c r="R44" s="1214"/>
      <c r="S44" s="1214"/>
      <c r="T44" s="335"/>
      <c r="U44" s="1176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820</v>
      </c>
      <c r="C45" s="1211"/>
      <c r="D45" s="1211"/>
      <c r="E45" s="1211"/>
      <c r="F45" s="1211"/>
      <c r="G45" s="1211"/>
      <c r="H45" s="1212"/>
      <c r="I45" s="1212"/>
      <c r="J45" s="1212"/>
      <c r="K45" s="1212"/>
      <c r="L45" s="1213"/>
      <c r="M45" s="1213"/>
      <c r="N45" s="1213"/>
      <c r="O45" s="1213"/>
      <c r="P45" s="1214"/>
      <c r="Q45" s="1214"/>
      <c r="R45" s="1214"/>
      <c r="S45" s="1214"/>
      <c r="T45" s="335"/>
      <c r="U45" s="1176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822</v>
      </c>
      <c r="C46" s="1218"/>
      <c r="D46" s="1218"/>
      <c r="E46" s="1218"/>
      <c r="F46" s="1218"/>
      <c r="G46" s="1218"/>
      <c r="H46" s="1212"/>
      <c r="I46" s="1212"/>
      <c r="J46" s="1212"/>
      <c r="K46" s="1212"/>
      <c r="L46" s="1213"/>
      <c r="M46" s="1213"/>
      <c r="N46" s="1213"/>
      <c r="O46" s="1213"/>
      <c r="P46" s="1214"/>
      <c r="Q46" s="1214"/>
      <c r="R46" s="1214"/>
      <c r="S46" s="1214"/>
      <c r="T46" s="335"/>
      <c r="U46" s="1176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106</v>
      </c>
      <c r="C47" s="1211"/>
      <c r="D47" s="1211"/>
      <c r="E47" s="1211"/>
      <c r="F47" s="1211"/>
      <c r="G47" s="1211"/>
      <c r="H47" s="1212"/>
      <c r="I47" s="1212"/>
      <c r="J47" s="1212"/>
      <c r="K47" s="1212"/>
      <c r="L47" s="1212"/>
      <c r="M47" s="1212"/>
      <c r="N47" s="1212"/>
      <c r="O47" s="1212"/>
      <c r="P47" s="1204"/>
      <c r="Q47" s="1204"/>
      <c r="R47" s="1204"/>
      <c r="S47" s="1204"/>
      <c r="T47" s="1204"/>
      <c r="U47" s="1176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107</v>
      </c>
      <c r="C48" s="1218"/>
      <c r="D48" s="1218"/>
      <c r="E48" s="1218"/>
      <c r="F48" s="1218"/>
      <c r="G48" s="1218"/>
      <c r="H48" s="1212"/>
      <c r="I48" s="1212"/>
      <c r="J48" s="1212"/>
      <c r="K48" s="1212"/>
      <c r="L48" s="1212"/>
      <c r="M48" s="1212"/>
      <c r="N48" s="1212"/>
      <c r="O48" s="1212"/>
      <c r="P48" s="1204"/>
      <c r="Q48" s="1204"/>
      <c r="R48" s="1204"/>
      <c r="S48" s="1204"/>
      <c r="T48" s="1204"/>
      <c r="U48" s="1176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108</v>
      </c>
      <c r="C49" s="1211"/>
      <c r="D49" s="1211"/>
      <c r="E49" s="1211"/>
      <c r="F49" s="1211"/>
      <c r="G49" s="1211"/>
      <c r="H49" s="1212"/>
      <c r="I49" s="1212"/>
      <c r="J49" s="1212"/>
      <c r="K49" s="1212"/>
      <c r="L49" s="1212"/>
      <c r="M49" s="1212"/>
      <c r="N49" s="1212"/>
      <c r="O49" s="1212"/>
      <c r="P49" s="1204"/>
      <c r="Q49" s="1204"/>
      <c r="R49" s="1204"/>
      <c r="S49" s="1204"/>
      <c r="T49" s="1204"/>
      <c r="U49" s="1176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109</v>
      </c>
      <c r="C50" s="1218"/>
      <c r="D50" s="1218"/>
      <c r="E50" s="1218"/>
      <c r="F50" s="1218"/>
      <c r="G50" s="1218"/>
      <c r="H50" s="1212"/>
      <c r="I50" s="1212"/>
      <c r="J50" s="1212"/>
      <c r="K50" s="1212"/>
      <c r="L50" s="1212"/>
      <c r="M50" s="1212"/>
      <c r="N50" s="1212"/>
      <c r="O50" s="1212"/>
      <c r="P50" s="1204"/>
      <c r="Q50" s="1204"/>
      <c r="R50" s="1204"/>
      <c r="S50" s="1204"/>
      <c r="T50" s="1204"/>
      <c r="U50" s="1176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847</v>
      </c>
      <c r="C51" s="1211"/>
      <c r="D51" s="1211"/>
      <c r="E51" s="1211"/>
      <c r="F51" s="1211"/>
      <c r="G51" s="1211"/>
      <c r="H51" s="1212"/>
      <c r="I51" s="1212"/>
      <c r="J51" s="1212"/>
      <c r="K51" s="1212"/>
      <c r="L51" s="1212"/>
      <c r="M51" s="1212"/>
      <c r="N51" s="1212"/>
      <c r="O51" s="1212"/>
      <c r="P51" s="1204"/>
      <c r="Q51" s="1204"/>
      <c r="R51" s="1204"/>
      <c r="S51" s="1204"/>
      <c r="T51" s="1204"/>
      <c r="U51" s="1176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848</v>
      </c>
      <c r="C52" s="1218"/>
      <c r="D52" s="1218"/>
      <c r="E52" s="1218"/>
      <c r="F52" s="1218"/>
      <c r="G52" s="1218"/>
      <c r="H52" s="1212"/>
      <c r="I52" s="1212"/>
      <c r="J52" s="1212"/>
      <c r="K52" s="1212"/>
      <c r="L52" s="1212"/>
      <c r="M52" s="1212"/>
      <c r="N52" s="1212"/>
      <c r="O52" s="1212"/>
      <c r="P52" s="1204"/>
      <c r="Q52" s="1204"/>
      <c r="R52" s="1204"/>
      <c r="S52" s="1204"/>
      <c r="T52" s="1204"/>
      <c r="U52" s="1176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849</v>
      </c>
      <c r="C53" s="1211"/>
      <c r="D53" s="1211"/>
      <c r="E53" s="1211"/>
      <c r="F53" s="1211"/>
      <c r="G53" s="1211"/>
      <c r="H53" s="1212"/>
      <c r="I53" s="1212"/>
      <c r="J53" s="1212"/>
      <c r="K53" s="1212"/>
      <c r="L53" s="1212"/>
      <c r="M53" s="1212"/>
      <c r="N53" s="1212"/>
      <c r="O53" s="1212"/>
      <c r="P53" s="1204"/>
      <c r="Q53" s="1204"/>
      <c r="R53" s="1204"/>
      <c r="S53" s="1204"/>
      <c r="T53" s="1204"/>
      <c r="U53" s="1176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221"/>
      <c r="C54" s="1221"/>
      <c r="D54" s="1221"/>
      <c r="E54" s="1221"/>
      <c r="F54" s="1221"/>
      <c r="G54" s="1221"/>
      <c r="H54" s="1221"/>
      <c r="I54" s="1221"/>
      <c r="J54" s="1221"/>
      <c r="K54" s="1221"/>
      <c r="L54" s="1221"/>
      <c r="M54" s="1221"/>
      <c r="N54" s="1221"/>
      <c r="O54" s="1221"/>
      <c r="P54" s="1221"/>
      <c r="Q54" s="1221"/>
      <c r="R54" s="1221"/>
      <c r="S54" s="1221"/>
      <c r="T54" s="1221"/>
      <c r="U54" s="1176"/>
      <c r="Z54" s="27">
        <f>SUM(Z42:Z53)+V40</f>
        <v>0</v>
      </c>
    </row>
    <row r="55" spans="1:21" ht="1.5" customHeight="1">
      <c r="A55" s="315"/>
      <c r="B55" s="1222" t="s">
        <v>110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176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48" t="s">
        <v>196</v>
      </c>
      <c r="M56" s="346"/>
      <c r="N56" s="346"/>
      <c r="O56" s="346"/>
      <c r="P56" s="346"/>
      <c r="Q56" s="346"/>
      <c r="R56" s="346"/>
      <c r="S56" s="346"/>
      <c r="T56" s="346"/>
      <c r="U56" s="1176"/>
    </row>
    <row r="57" spans="1:21" ht="18" customHeight="1">
      <c r="A57" s="315"/>
      <c r="B57" s="1081" t="str">
        <f>IF('2. oldal'!B83="","",'2. oldal'!B83)</f>
        <v>Szabadszállás</v>
      </c>
      <c r="C57" s="1081"/>
      <c r="D57" s="1081">
        <f>IF('2. oldal'!E83="","",'2. oldal'!E83)</f>
        <v>2014</v>
      </c>
      <c r="E57" s="1081"/>
      <c r="F57" s="347" t="s">
        <v>732</v>
      </c>
      <c r="G57" s="245">
        <f>IF('2. oldal'!H83="","",'2. oldal'!H83)</f>
        <v>5</v>
      </c>
      <c r="H57" s="347" t="s">
        <v>733</v>
      </c>
      <c r="I57" s="245">
        <f>IF('2. oldal'!N83="","",'2. oldal'!N83)</f>
        <v>31</v>
      </c>
      <c r="J57" s="75" t="s">
        <v>782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76"/>
    </row>
    <row r="58" spans="1:21" ht="18" customHeight="1">
      <c r="A58" s="826">
        <f>IF(B58="",0,1)</f>
        <v>0</v>
      </c>
      <c r="B58" s="1223">
        <f>IF(V40&gt;1,"Csak egy jogcímet választhat a II. blokkban!","")</f>
      </c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305"/>
      <c r="O58" s="305"/>
      <c r="P58" s="305"/>
      <c r="Q58" s="305"/>
      <c r="R58" s="305"/>
      <c r="S58" s="305"/>
      <c r="T58" s="305"/>
      <c r="U58" s="1176"/>
    </row>
    <row r="59" spans="1:21" ht="18" customHeight="1">
      <c r="A59" s="826">
        <f>IF(B59="",0,1)</f>
        <v>0</v>
      </c>
      <c r="B59" s="1223">
        <f>IF(AE42=0,"",AA33)</f>
      </c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082" t="s">
        <v>111</v>
      </c>
      <c r="O59" s="1082"/>
      <c r="P59" s="1082"/>
      <c r="Q59" s="1082"/>
      <c r="R59" s="1082"/>
      <c r="S59" s="1082"/>
      <c r="T59" s="1082"/>
      <c r="U59" s="1176"/>
    </row>
    <row r="60" spans="1:21" ht="18" customHeight="1">
      <c r="A60" s="120">
        <f>SUM(A54:A59)</f>
        <v>0</v>
      </c>
      <c r="B60" s="122" t="str">
        <f>IF(A60=0," E L L E N Ő R Z Ö T T "," H I B Á S")</f>
        <v> E L L E N Ő R Z Ö T T 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76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76"/>
    </row>
    <row r="62" spans="5:20" ht="18" customHeight="1">
      <c r="E62" s="27"/>
      <c r="G62" s="304"/>
      <c r="H62" s="304"/>
      <c r="I62" s="304"/>
      <c r="J62" s="304"/>
      <c r="O62" s="26"/>
      <c r="P62" s="1176"/>
      <c r="Q62" s="1176"/>
      <c r="R62" s="1176"/>
      <c r="S62" s="1176"/>
      <c r="T62" s="1176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76"/>
      <c r="Q63" s="1176"/>
      <c r="R63" s="1176"/>
      <c r="S63" s="1176"/>
      <c r="T63" s="1176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76"/>
      <c r="Q64" s="1176"/>
      <c r="R64" s="1176"/>
      <c r="S64" s="1176"/>
      <c r="T64" s="1176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76"/>
      <c r="Q65" s="1176"/>
      <c r="R65" s="1176"/>
      <c r="S65" s="1176"/>
      <c r="T65" s="1176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76"/>
      <c r="Q66" s="1176"/>
      <c r="R66" s="1176"/>
      <c r="S66" s="1176"/>
      <c r="T66" s="1176"/>
    </row>
  </sheetData>
  <sheetProtection password="C1DD" sheet="1" objects="1" scenarios="1"/>
  <mergeCells count="106">
    <mergeCell ref="P66:T66"/>
    <mergeCell ref="B54:T54"/>
    <mergeCell ref="B55:T55"/>
    <mergeCell ref="B57:C57"/>
    <mergeCell ref="D57:E57"/>
    <mergeCell ref="B58:M58"/>
    <mergeCell ref="B59:M59"/>
    <mergeCell ref="N59:T59"/>
    <mergeCell ref="P64:T64"/>
    <mergeCell ref="P65:T65"/>
    <mergeCell ref="P63:T63"/>
    <mergeCell ref="L52:O52"/>
    <mergeCell ref="P52:T52"/>
    <mergeCell ref="L53:O53"/>
    <mergeCell ref="P53:T53"/>
    <mergeCell ref="P62:T62"/>
    <mergeCell ref="C51:G51"/>
    <mergeCell ref="H51:K51"/>
    <mergeCell ref="L51:O51"/>
    <mergeCell ref="C50:G50"/>
    <mergeCell ref="H50:K50"/>
    <mergeCell ref="L50:O50"/>
    <mergeCell ref="B38:T38"/>
    <mergeCell ref="B39:T39"/>
    <mergeCell ref="B40:T40"/>
    <mergeCell ref="C45:G45"/>
    <mergeCell ref="H45:K45"/>
    <mergeCell ref="L45:O45"/>
    <mergeCell ref="P45:S45"/>
    <mergeCell ref="C43:G43"/>
    <mergeCell ref="H43:K43"/>
    <mergeCell ref="L43:O43"/>
    <mergeCell ref="P51:T51"/>
    <mergeCell ref="L47:O47"/>
    <mergeCell ref="P47:T47"/>
    <mergeCell ref="P50:T50"/>
    <mergeCell ref="P48:T48"/>
    <mergeCell ref="L49:O49"/>
    <mergeCell ref="P49:T49"/>
    <mergeCell ref="L48:O48"/>
    <mergeCell ref="C53:G53"/>
    <mergeCell ref="H53:K53"/>
    <mergeCell ref="C47:G47"/>
    <mergeCell ref="H47:K47"/>
    <mergeCell ref="C49:G49"/>
    <mergeCell ref="H49:K49"/>
    <mergeCell ref="C52:G52"/>
    <mergeCell ref="H52:K52"/>
    <mergeCell ref="C48:G48"/>
    <mergeCell ref="H48:K48"/>
    <mergeCell ref="C46:G46"/>
    <mergeCell ref="H46:K46"/>
    <mergeCell ref="L46:O46"/>
    <mergeCell ref="P46:S46"/>
    <mergeCell ref="P43:S43"/>
    <mergeCell ref="C44:G44"/>
    <mergeCell ref="H44:K44"/>
    <mergeCell ref="L44:O44"/>
    <mergeCell ref="P44:S44"/>
    <mergeCell ref="AC41:AF41"/>
    <mergeCell ref="C42:G42"/>
    <mergeCell ref="H42:K42"/>
    <mergeCell ref="L42:O42"/>
    <mergeCell ref="P42:S42"/>
    <mergeCell ref="L41:O41"/>
    <mergeCell ref="C41:G41"/>
    <mergeCell ref="H41:K41"/>
    <mergeCell ref="P41:S41"/>
    <mergeCell ref="J30:T30"/>
    <mergeCell ref="H30:I30"/>
    <mergeCell ref="P27:T27"/>
    <mergeCell ref="U1:U2"/>
    <mergeCell ref="B16:T16"/>
    <mergeCell ref="B19:G19"/>
    <mergeCell ref="F23:T23"/>
    <mergeCell ref="B4:T4"/>
    <mergeCell ref="U5:U61"/>
    <mergeCell ref="F30:G30"/>
    <mergeCell ref="F28:T28"/>
    <mergeCell ref="B15:I15"/>
    <mergeCell ref="J15:R15"/>
    <mergeCell ref="H27:I27"/>
    <mergeCell ref="J27:L27"/>
    <mergeCell ref="J25:T25"/>
    <mergeCell ref="F25:G25"/>
    <mergeCell ref="F27:G27"/>
    <mergeCell ref="H25:I25"/>
    <mergeCell ref="M27:N27"/>
    <mergeCell ref="B14:I14"/>
    <mergeCell ref="B11:F11"/>
    <mergeCell ref="D8:I8"/>
    <mergeCell ref="B10:T10"/>
    <mergeCell ref="B8:C8"/>
    <mergeCell ref="J14:R14"/>
    <mergeCell ref="B12:F12"/>
    <mergeCell ref="G13:J13"/>
    <mergeCell ref="K13:N13"/>
    <mergeCell ref="O13:R13"/>
    <mergeCell ref="J8:L8"/>
    <mergeCell ref="G12:R12"/>
    <mergeCell ref="B9:T9"/>
    <mergeCell ref="B13:F13"/>
    <mergeCell ref="B1:R2"/>
    <mergeCell ref="T1:T2"/>
    <mergeCell ref="B5:T6"/>
    <mergeCell ref="B7:T7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R48"/>
  <sheetViews>
    <sheetView showGridLines="0" view="pageBreakPreview" zoomScaleSheetLayoutView="100" zoomScalePageLayoutView="0" workbookViewId="0" topLeftCell="A1">
      <selection activeCell="K24" sqref="K24:M24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74" t="s">
        <v>665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19.5" hidden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15" hidden="1"/>
    <row r="5" spans="1:13" ht="15.7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8" ht="15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74"/>
      <c r="O6" s="74"/>
      <c r="P6" s="74"/>
      <c r="Q6" s="74"/>
      <c r="R6" s="74"/>
    </row>
    <row r="7" spans="1:18" ht="15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74"/>
      <c r="O7" s="74"/>
      <c r="P7" s="74"/>
      <c r="Q7" s="74"/>
      <c r="R7" s="74"/>
    </row>
    <row r="8" spans="1:13" ht="15">
      <c r="A8" s="1075" t="s">
        <v>666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</row>
    <row r="9" spans="1:13" ht="15">
      <c r="A9" s="1075"/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</row>
    <row r="10" spans="1:13" ht="15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</row>
    <row r="11" spans="1:13" ht="15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0">
        <f>'1. oldal'!K74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</row>
    <row r="13" spans="1:13" ht="15.75">
      <c r="A13" s="1068" t="s">
        <v>778</v>
      </c>
      <c r="B13" s="1068"/>
      <c r="C13" s="1123">
        <f>IF('1. oldal'!T79="","",'1. oldal'!T79)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</row>
    <row r="14" spans="1:13" ht="15">
      <c r="A14" s="1072" t="s">
        <v>123</v>
      </c>
      <c r="B14" s="1072"/>
      <c r="C14" s="1072"/>
      <c r="D14" s="1072"/>
      <c r="E14" s="1073">
        <f>'A.LAP'!E14</f>
      </c>
      <c r="F14" s="1073"/>
      <c r="G14" s="1073"/>
      <c r="H14" s="1073"/>
      <c r="I14" s="1073"/>
      <c r="J14" s="1073"/>
      <c r="K14" s="1073"/>
      <c r="L14" s="1073"/>
      <c r="M14" s="107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7" t="s">
        <v>47</v>
      </c>
      <c r="B16" s="1067"/>
      <c r="C16" s="1067"/>
      <c r="D16" s="1067"/>
      <c r="E16" s="1067"/>
      <c r="J16" s="383" t="s">
        <v>48</v>
      </c>
      <c r="K16" s="1064" t="s">
        <v>730</v>
      </c>
      <c r="L16" s="1064"/>
      <c r="M16" s="1064"/>
    </row>
    <row r="17" spans="1:17" ht="29.25" customHeight="1">
      <c r="A17" s="291" t="s">
        <v>815</v>
      </c>
      <c r="B17" s="1065" t="s">
        <v>253</v>
      </c>
      <c r="C17" s="1065"/>
      <c r="D17" s="1065"/>
      <c r="E17" s="1065"/>
      <c r="F17" s="140"/>
      <c r="G17" s="140"/>
      <c r="H17" s="140"/>
      <c r="I17" s="140"/>
      <c r="J17" s="384">
        <f>J18+J19+J20+J21+J22+J23-J24-J25</f>
        <v>0</v>
      </c>
      <c r="K17" s="1066"/>
      <c r="L17" s="1066"/>
      <c r="M17" s="1066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817</v>
      </c>
      <c r="B18" s="1224" t="s">
        <v>125</v>
      </c>
      <c r="C18" s="1224"/>
      <c r="D18" s="1224"/>
      <c r="E18" s="1224"/>
      <c r="F18" s="294"/>
      <c r="G18" s="294"/>
      <c r="H18" s="294"/>
      <c r="I18" s="294"/>
      <c r="J18" s="385"/>
      <c r="K18" s="1066"/>
      <c r="L18" s="1066"/>
      <c r="M18" s="1066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818</v>
      </c>
      <c r="B19" s="1087" t="s">
        <v>126</v>
      </c>
      <c r="C19" s="1087"/>
      <c r="D19" s="1087"/>
      <c r="E19" s="1087"/>
      <c r="F19" s="140"/>
      <c r="G19" s="140"/>
      <c r="H19" s="140"/>
      <c r="I19" s="140"/>
      <c r="J19" s="385"/>
      <c r="K19" s="1066"/>
      <c r="L19" s="1066"/>
      <c r="M19" s="1066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820</v>
      </c>
      <c r="B20" s="1087" t="s">
        <v>127</v>
      </c>
      <c r="C20" s="1087"/>
      <c r="D20" s="1087"/>
      <c r="E20" s="1087"/>
      <c r="F20" s="294"/>
      <c r="G20" s="294"/>
      <c r="H20" s="294"/>
      <c r="I20" s="294"/>
      <c r="J20" s="385"/>
      <c r="K20" s="1066"/>
      <c r="L20" s="1066"/>
      <c r="M20" s="1066"/>
      <c r="N20" s="296">
        <f t="shared" si="0"/>
      </c>
      <c r="Q20" s="65">
        <f t="shared" si="1"/>
        <v>0</v>
      </c>
    </row>
    <row r="21" spans="1:17" ht="18.75" customHeight="1">
      <c r="A21" s="300" t="s">
        <v>822</v>
      </c>
      <c r="B21" s="1080" t="s">
        <v>128</v>
      </c>
      <c r="C21" s="1080"/>
      <c r="D21" s="1080"/>
      <c r="E21" s="1080"/>
      <c r="F21" s="132"/>
      <c r="G21" s="132"/>
      <c r="H21" s="132"/>
      <c r="I21" s="132"/>
      <c r="J21" s="385"/>
      <c r="K21" s="1066"/>
      <c r="L21" s="1066"/>
      <c r="M21" s="1066"/>
      <c r="N21" s="296">
        <f t="shared" si="0"/>
      </c>
      <c r="Q21" s="65">
        <f t="shared" si="1"/>
        <v>0</v>
      </c>
    </row>
    <row r="22" spans="1:17" ht="30.75" customHeight="1">
      <c r="A22" s="300" t="s">
        <v>840</v>
      </c>
      <c r="B22" s="1080" t="s">
        <v>129</v>
      </c>
      <c r="C22" s="1080"/>
      <c r="D22" s="1080"/>
      <c r="E22" s="1080"/>
      <c r="F22" s="65"/>
      <c r="G22" s="65"/>
      <c r="H22" s="65"/>
      <c r="I22" s="65"/>
      <c r="J22" s="385"/>
      <c r="K22" s="1066"/>
      <c r="L22" s="1066"/>
      <c r="M22" s="1066"/>
      <c r="N22" s="296">
        <f t="shared" si="0"/>
      </c>
      <c r="Q22" s="65">
        <f t="shared" si="1"/>
        <v>0</v>
      </c>
    </row>
    <row r="23" spans="1:17" ht="48" customHeight="1">
      <c r="A23" s="300" t="s">
        <v>841</v>
      </c>
      <c r="B23" s="1080" t="s">
        <v>130</v>
      </c>
      <c r="C23" s="1080"/>
      <c r="D23" s="1080"/>
      <c r="E23" s="1080"/>
      <c r="F23" s="65"/>
      <c r="G23" s="65"/>
      <c r="H23" s="65"/>
      <c r="I23" s="65"/>
      <c r="J23" s="385"/>
      <c r="K23" s="1066"/>
      <c r="L23" s="1066"/>
      <c r="M23" s="1066"/>
      <c r="N23" s="296">
        <f t="shared" si="0"/>
      </c>
      <c r="Q23" s="65">
        <f t="shared" si="1"/>
        <v>0</v>
      </c>
    </row>
    <row r="24" spans="1:17" ht="18.75" customHeight="1">
      <c r="A24" s="300" t="s">
        <v>843</v>
      </c>
      <c r="B24" s="1080" t="s">
        <v>131</v>
      </c>
      <c r="C24" s="1080"/>
      <c r="D24" s="1080"/>
      <c r="E24" s="1080"/>
      <c r="F24" s="65"/>
      <c r="G24" s="65"/>
      <c r="H24" s="65"/>
      <c r="I24" s="65"/>
      <c r="J24" s="385"/>
      <c r="K24" s="1066"/>
      <c r="L24" s="1066"/>
      <c r="M24" s="1066"/>
      <c r="N24" s="296">
        <f t="shared" si="0"/>
      </c>
      <c r="Q24" s="65">
        <f t="shared" si="1"/>
        <v>0</v>
      </c>
    </row>
    <row r="25" spans="1:17" ht="20.25" customHeight="1">
      <c r="A25" s="300" t="s">
        <v>843</v>
      </c>
      <c r="B25" s="1080" t="s">
        <v>254</v>
      </c>
      <c r="C25" s="1080"/>
      <c r="D25" s="1080"/>
      <c r="E25" s="1080"/>
      <c r="F25" s="65"/>
      <c r="G25" s="65"/>
      <c r="H25" s="65"/>
      <c r="I25" s="65"/>
      <c r="J25" s="385"/>
      <c r="K25" s="1066"/>
      <c r="L25" s="1066"/>
      <c r="M25" s="1066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81" t="str">
        <f>'2. oldal'!B83</f>
        <v>Szabadszállás</v>
      </c>
      <c r="B28" s="1081"/>
      <c r="C28" s="1081"/>
      <c r="D28" s="245">
        <f>'2. oldal'!E83</f>
        <v>2014</v>
      </c>
      <c r="E28" s="304" t="s">
        <v>732</v>
      </c>
      <c r="F28" s="304"/>
      <c r="G28" s="304"/>
      <c r="H28" s="304"/>
      <c r="I28" s="304"/>
      <c r="J28" s="245">
        <f>'2. oldal'!H83</f>
        <v>5</v>
      </c>
      <c r="K28" s="304" t="s">
        <v>733</v>
      </c>
      <c r="L28" s="245">
        <f>'2. oldal'!N83</f>
        <v>31</v>
      </c>
      <c r="M28" s="74" t="s">
        <v>782</v>
      </c>
    </row>
    <row r="31" spans="10:13" ht="15">
      <c r="J31" s="305"/>
      <c r="K31" s="305"/>
      <c r="L31" s="305"/>
      <c r="M31" s="305"/>
    </row>
    <row r="32" spans="10:13" ht="15">
      <c r="J32" s="1082" t="s">
        <v>55</v>
      </c>
      <c r="K32" s="1082"/>
      <c r="L32" s="1082"/>
      <c r="M32" s="1082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/>
  <dimension ref="A1:Q45"/>
  <sheetViews>
    <sheetView showGridLines="0" view="pageBreakPreview" zoomScaleSheetLayoutView="100" zoomScalePageLayoutView="0" workbookViewId="0" topLeftCell="A1">
      <selection activeCell="K23" sqref="K23:M23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4" t="s">
        <v>667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2.25" customHeigh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15" hidden="1"/>
    <row r="5" spans="1:13" ht="15.7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</row>
    <row r="7" spans="1:13" s="74" customFormat="1" ht="15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</row>
    <row r="8" spans="1:13" ht="15">
      <c r="A8" s="1075" t="s">
        <v>668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</row>
    <row r="9" spans="1:13" ht="15">
      <c r="A9" s="1075"/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</row>
    <row r="10" spans="1:13" ht="15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</row>
    <row r="11" spans="1:13" ht="15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0">
        <f>'1. oldal'!K74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</row>
    <row r="13" spans="1:13" ht="15.75">
      <c r="A13" s="1068" t="s">
        <v>778</v>
      </c>
      <c r="B13" s="1068"/>
      <c r="C13" s="1123">
        <f>IF('1. oldal'!T79="","",'1. oldal'!T79)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</row>
    <row r="14" spans="1:13" ht="15">
      <c r="A14" s="1072" t="s">
        <v>123</v>
      </c>
      <c r="B14" s="1072"/>
      <c r="C14" s="1072"/>
      <c r="D14" s="1072"/>
      <c r="E14" s="1073">
        <f>IF('1. oldal'!K79="","",'1. oldal'!K79)</f>
      </c>
      <c r="F14" s="1073"/>
      <c r="G14" s="1073"/>
      <c r="H14" s="1073"/>
      <c r="I14" s="1073"/>
      <c r="J14" s="1073"/>
      <c r="K14" s="1073"/>
      <c r="L14" s="1073"/>
      <c r="M14" s="107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7" t="s">
        <v>47</v>
      </c>
      <c r="B16" s="1067"/>
      <c r="C16" s="1067"/>
      <c r="D16" s="1067"/>
      <c r="E16" s="1067"/>
      <c r="J16" s="383" t="s">
        <v>48</v>
      </c>
      <c r="K16" s="1064" t="s">
        <v>730</v>
      </c>
      <c r="L16" s="1064"/>
      <c r="M16" s="1064"/>
    </row>
    <row r="17" spans="1:17" ht="28.5" customHeight="1">
      <c r="A17" s="291" t="s">
        <v>815</v>
      </c>
      <c r="B17" s="1065" t="s">
        <v>519</v>
      </c>
      <c r="C17" s="1065"/>
      <c r="D17" s="1065"/>
      <c r="E17" s="1065"/>
      <c r="F17" s="140"/>
      <c r="G17" s="140"/>
      <c r="H17" s="140"/>
      <c r="I17" s="140"/>
      <c r="J17" s="384">
        <f>J18+J19+J20+J21+J22+J23-J24</f>
        <v>0</v>
      </c>
      <c r="K17" s="1066"/>
      <c r="L17" s="1066"/>
      <c r="M17" s="1066"/>
      <c r="N17" s="349">
        <f>IF(J17&lt;0,"NEM LEHET NEGATÍV","")</f>
      </c>
      <c r="Q17" s="65">
        <f>IF(N17="",0,1)</f>
        <v>0</v>
      </c>
    </row>
    <row r="18" spans="1:17" ht="15">
      <c r="A18" s="350" t="s">
        <v>817</v>
      </c>
      <c r="B18" s="1224" t="s">
        <v>132</v>
      </c>
      <c r="C18" s="1224"/>
      <c r="D18" s="1224"/>
      <c r="E18" s="1224"/>
      <c r="F18" s="294"/>
      <c r="G18" s="294"/>
      <c r="H18" s="294"/>
      <c r="I18" s="294"/>
      <c r="J18" s="385"/>
      <c r="K18" s="1066"/>
      <c r="L18" s="1066"/>
      <c r="M18" s="1066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818</v>
      </c>
      <c r="B19" s="1087" t="s">
        <v>133</v>
      </c>
      <c r="C19" s="1087"/>
      <c r="D19" s="1087"/>
      <c r="E19" s="1087"/>
      <c r="F19" s="140"/>
      <c r="G19" s="140"/>
      <c r="H19" s="140"/>
      <c r="I19" s="140"/>
      <c r="J19" s="386"/>
      <c r="K19" s="1066"/>
      <c r="L19" s="1066"/>
      <c r="M19" s="1066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820</v>
      </c>
      <c r="B20" s="1087" t="s">
        <v>134</v>
      </c>
      <c r="C20" s="1087"/>
      <c r="D20" s="1087"/>
      <c r="E20" s="1087"/>
      <c r="F20" s="294"/>
      <c r="G20" s="294"/>
      <c r="H20" s="294"/>
      <c r="I20" s="294"/>
      <c r="J20" s="385"/>
      <c r="K20" s="1066"/>
      <c r="L20" s="1066"/>
      <c r="M20" s="1066"/>
      <c r="N20" s="296">
        <f t="shared" si="0"/>
      </c>
      <c r="Q20" s="65">
        <f t="shared" si="1"/>
        <v>0</v>
      </c>
    </row>
    <row r="21" spans="1:17" ht="31.5" customHeight="1">
      <c r="A21" s="300" t="s">
        <v>822</v>
      </c>
      <c r="B21" s="1080" t="s">
        <v>136</v>
      </c>
      <c r="C21" s="1080"/>
      <c r="D21" s="1080"/>
      <c r="E21" s="1080"/>
      <c r="F21" s="132"/>
      <c r="G21" s="132"/>
      <c r="H21" s="132"/>
      <c r="I21" s="132"/>
      <c r="J21" s="387"/>
      <c r="K21" s="1066"/>
      <c r="L21" s="1066"/>
      <c r="M21" s="1066"/>
      <c r="N21" s="296">
        <f t="shared" si="0"/>
      </c>
      <c r="Q21" s="65">
        <f t="shared" si="1"/>
        <v>0</v>
      </c>
    </row>
    <row r="22" spans="1:17" ht="30.75" customHeight="1">
      <c r="A22" s="300" t="s">
        <v>840</v>
      </c>
      <c r="B22" s="1080" t="s">
        <v>137</v>
      </c>
      <c r="C22" s="1080"/>
      <c r="D22" s="1080"/>
      <c r="E22" s="1080"/>
      <c r="F22" s="65"/>
      <c r="G22" s="65"/>
      <c r="H22" s="65"/>
      <c r="I22" s="65"/>
      <c r="J22" s="387"/>
      <c r="K22" s="1066"/>
      <c r="L22" s="1066"/>
      <c r="M22" s="1066"/>
      <c r="N22" s="296">
        <f t="shared" si="0"/>
      </c>
      <c r="Q22" s="65">
        <f t="shared" si="1"/>
        <v>0</v>
      </c>
    </row>
    <row r="23" spans="1:17" ht="43.5" customHeight="1">
      <c r="A23" s="300" t="s">
        <v>841</v>
      </c>
      <c r="B23" s="1080" t="s">
        <v>138</v>
      </c>
      <c r="C23" s="1080"/>
      <c r="D23" s="1080"/>
      <c r="E23" s="1080"/>
      <c r="F23" s="65"/>
      <c r="G23" s="65"/>
      <c r="H23" s="65"/>
      <c r="I23" s="65"/>
      <c r="J23" s="387"/>
      <c r="K23" s="1066"/>
      <c r="L23" s="1066"/>
      <c r="M23" s="1066"/>
      <c r="N23" s="296">
        <f t="shared" si="0"/>
      </c>
      <c r="Q23" s="65">
        <f t="shared" si="1"/>
        <v>0</v>
      </c>
    </row>
    <row r="24" spans="1:17" ht="15">
      <c r="A24" s="300" t="s">
        <v>843</v>
      </c>
      <c r="B24" s="1080" t="s">
        <v>157</v>
      </c>
      <c r="C24" s="1080"/>
      <c r="D24" s="1080"/>
      <c r="E24" s="1080"/>
      <c r="F24" s="65"/>
      <c r="G24" s="65"/>
      <c r="H24" s="65"/>
      <c r="I24" s="65"/>
      <c r="J24" s="388"/>
      <c r="K24" s="1048"/>
      <c r="L24" s="1048"/>
      <c r="M24" s="1048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81" t="str">
        <f>'2. oldal'!B83</f>
        <v>Szabadszállás</v>
      </c>
      <c r="B27" s="1081"/>
      <c r="C27" s="1081"/>
      <c r="D27" s="245">
        <f>'2. oldal'!E83</f>
        <v>2014</v>
      </c>
      <c r="E27" s="304" t="s">
        <v>732</v>
      </c>
      <c r="F27" s="304"/>
      <c r="G27" s="304"/>
      <c r="H27" s="304"/>
      <c r="I27" s="304"/>
      <c r="J27" s="245">
        <f>'2. oldal'!H83</f>
        <v>5</v>
      </c>
      <c r="K27" s="304" t="s">
        <v>733</v>
      </c>
      <c r="L27" s="245">
        <f>'2. oldal'!N83</f>
        <v>31</v>
      </c>
      <c r="M27" s="74" t="s">
        <v>782</v>
      </c>
    </row>
    <row r="30" spans="10:13" ht="15">
      <c r="J30" s="305"/>
      <c r="K30" s="305"/>
      <c r="L30" s="305"/>
      <c r="M30" s="305"/>
    </row>
    <row r="31" spans="10:13" ht="15">
      <c r="J31" s="1082" t="s">
        <v>55</v>
      </c>
      <c r="K31" s="1082"/>
      <c r="L31" s="1082"/>
      <c r="M31" s="1082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str">
        <f>'1. oldal'!M138</f>
        <v> VAN HIBÁS LAP 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J31:M31"/>
    <mergeCell ref="B22:E22"/>
    <mergeCell ref="K22:M22"/>
    <mergeCell ref="B23:E23"/>
    <mergeCell ref="K23:M23"/>
    <mergeCell ref="K24:M24"/>
    <mergeCell ref="A27:C27"/>
    <mergeCell ref="B24:E24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/>
  <dimension ref="A1:Q47"/>
  <sheetViews>
    <sheetView showGridLines="0" view="pageBreakPreview" zoomScaleSheetLayoutView="100" zoomScalePageLayoutView="0" workbookViewId="0" topLeftCell="A1">
      <selection activeCell="K22" sqref="K22:M22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4" t="s">
        <v>669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3" customHeigh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15" hidden="1"/>
    <row r="5" spans="1:13" ht="15.7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</row>
    <row r="7" spans="1:13" s="74" customFormat="1" ht="15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</row>
    <row r="8" spans="1:13" ht="15">
      <c r="A8" s="1075" t="s">
        <v>670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</row>
    <row r="9" spans="1:13" ht="15">
      <c r="A9" s="1075"/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</row>
    <row r="10" spans="1:13" ht="15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</row>
    <row r="11" spans="1:13" ht="15">
      <c r="A11" s="1068" t="s">
        <v>80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0">
        <f>'1. oldal'!K74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</row>
    <row r="13" spans="1:13" ht="15.75">
      <c r="A13" s="1068" t="s">
        <v>778</v>
      </c>
      <c r="B13" s="1068"/>
      <c r="C13" s="1123">
        <f>IF('1. oldal'!T79="","",'1. oldal'!T79)</f>
        <v>0</v>
      </c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</row>
    <row r="14" spans="1:13" ht="15">
      <c r="A14" s="1072" t="s">
        <v>123</v>
      </c>
      <c r="B14" s="1072"/>
      <c r="C14" s="1072"/>
      <c r="D14" s="1072"/>
      <c r="E14" s="1073">
        <f>IF('1. oldal'!K79="","",'1. oldal'!K79)</f>
      </c>
      <c r="F14" s="1073"/>
      <c r="G14" s="1073"/>
      <c r="H14" s="1073"/>
      <c r="I14" s="1073"/>
      <c r="J14" s="1073"/>
      <c r="K14" s="1073"/>
      <c r="L14" s="1073"/>
      <c r="M14" s="107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7" t="s">
        <v>47</v>
      </c>
      <c r="B16" s="1067"/>
      <c r="C16" s="1067"/>
      <c r="D16" s="1067"/>
      <c r="E16" s="1067"/>
      <c r="J16" s="383" t="s">
        <v>48</v>
      </c>
      <c r="K16" s="1064" t="s">
        <v>730</v>
      </c>
      <c r="L16" s="1064"/>
      <c r="M16" s="1064"/>
    </row>
    <row r="17" spans="1:17" ht="28.5" customHeight="1">
      <c r="A17" s="291" t="s">
        <v>815</v>
      </c>
      <c r="B17" s="1065" t="s">
        <v>158</v>
      </c>
      <c r="C17" s="1065"/>
      <c r="D17" s="1065"/>
      <c r="E17" s="1065"/>
      <c r="F17" s="140"/>
      <c r="G17" s="140"/>
      <c r="H17" s="140"/>
      <c r="I17" s="140"/>
      <c r="J17" s="384">
        <f>J18+J19+J20+J21+J22</f>
        <v>0</v>
      </c>
      <c r="K17" s="1066"/>
      <c r="L17" s="1066"/>
      <c r="M17" s="1066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817</v>
      </c>
      <c r="B18" s="1084" t="s">
        <v>160</v>
      </c>
      <c r="C18" s="1084"/>
      <c r="D18" s="1084"/>
      <c r="E18" s="1085"/>
      <c r="F18" s="294"/>
      <c r="G18" s="294"/>
      <c r="H18" s="294"/>
      <c r="I18" s="294"/>
      <c r="J18" s="385"/>
      <c r="K18" s="1066"/>
      <c r="L18" s="1066"/>
      <c r="M18" s="1066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818</v>
      </c>
      <c r="B19" s="1084" t="s">
        <v>161</v>
      </c>
      <c r="C19" s="1084"/>
      <c r="D19" s="1084"/>
      <c r="E19" s="1085"/>
      <c r="F19" s="140"/>
      <c r="G19" s="140"/>
      <c r="H19" s="140"/>
      <c r="I19" s="140"/>
      <c r="J19" s="386"/>
      <c r="K19" s="1066"/>
      <c r="L19" s="1066"/>
      <c r="M19" s="1066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820</v>
      </c>
      <c r="B20" s="1084" t="s">
        <v>159</v>
      </c>
      <c r="C20" s="1084"/>
      <c r="D20" s="1084"/>
      <c r="E20" s="1085"/>
      <c r="F20" s="294"/>
      <c r="G20" s="294"/>
      <c r="H20" s="294"/>
      <c r="I20" s="294"/>
      <c r="J20" s="385"/>
      <c r="K20" s="1066"/>
      <c r="L20" s="1066"/>
      <c r="M20" s="1066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822</v>
      </c>
      <c r="B21" s="1084" t="s">
        <v>162</v>
      </c>
      <c r="C21" s="1084"/>
      <c r="D21" s="1084"/>
      <c r="E21" s="1085"/>
      <c r="F21" s="132"/>
      <c r="G21" s="132"/>
      <c r="H21" s="132"/>
      <c r="I21" s="132"/>
      <c r="J21" s="387"/>
      <c r="K21" s="1066"/>
      <c r="L21" s="1066"/>
      <c r="M21" s="1066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840</v>
      </c>
      <c r="B22" s="1084" t="s">
        <v>130</v>
      </c>
      <c r="C22" s="1084"/>
      <c r="D22" s="1084"/>
      <c r="E22" s="1085"/>
      <c r="F22" s="65"/>
      <c r="G22" s="65"/>
      <c r="H22" s="65"/>
      <c r="I22" s="65"/>
      <c r="J22" s="388"/>
      <c r="K22" s="1066"/>
      <c r="L22" s="1066"/>
      <c r="M22" s="1066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81" t="str">
        <f>'2. oldal'!B83</f>
        <v>Szabadszállás</v>
      </c>
      <c r="B25" s="1081"/>
      <c r="C25" s="1081"/>
      <c r="D25" s="245">
        <f>'2. oldal'!E83</f>
        <v>2014</v>
      </c>
      <c r="E25" s="304" t="s">
        <v>732</v>
      </c>
      <c r="F25" s="304"/>
      <c r="G25" s="304"/>
      <c r="H25" s="304"/>
      <c r="I25" s="304"/>
      <c r="J25" s="245">
        <f>'2. oldal'!H83</f>
        <v>5</v>
      </c>
      <c r="K25" s="304" t="s">
        <v>733</v>
      </c>
      <c r="L25" s="245">
        <f>'2. oldal'!N83</f>
        <v>31</v>
      </c>
      <c r="M25" s="74" t="s">
        <v>782</v>
      </c>
    </row>
    <row r="28" spans="10:13" ht="15">
      <c r="J28" s="305"/>
      <c r="K28" s="305"/>
      <c r="L28" s="305"/>
      <c r="M28" s="305"/>
    </row>
    <row r="29" spans="10:13" ht="15">
      <c r="J29" s="1082" t="s">
        <v>55</v>
      </c>
      <c r="K29" s="1082"/>
      <c r="L29" s="1082"/>
      <c r="M29" s="1082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str">
        <f>'1. oldal'!M138</f>
        <v> VAN HIBÁS LAP 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25:C25"/>
    <mergeCell ref="J29:M29"/>
    <mergeCell ref="B21:E21"/>
    <mergeCell ref="K21:M21"/>
    <mergeCell ref="B22:E22"/>
    <mergeCell ref="K22:M22"/>
    <mergeCell ref="B20:E20"/>
    <mergeCell ref="K20:M20"/>
    <mergeCell ref="B17:E17"/>
    <mergeCell ref="K17:M17"/>
    <mergeCell ref="B18:E18"/>
    <mergeCell ref="K18:M18"/>
    <mergeCell ref="B19:E19"/>
    <mergeCell ref="K19:M19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A1:M1"/>
    <mergeCell ref="A9:M9"/>
    <mergeCell ref="A8:M8"/>
    <mergeCell ref="A10:C10"/>
    <mergeCell ref="A2:M2"/>
    <mergeCell ref="A6:M6"/>
    <mergeCell ref="A7:M7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0"/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769</v>
      </c>
      <c r="N1" s="65"/>
      <c r="O1" s="65"/>
      <c r="P1" s="65"/>
      <c r="Q1" s="65"/>
      <c r="R1" s="65"/>
      <c r="S1" s="74"/>
      <c r="T1" s="74"/>
    </row>
    <row r="2" spans="1:20" ht="19.5">
      <c r="A2" s="1078" t="s">
        <v>163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65"/>
      <c r="O2" s="65"/>
      <c r="P2" s="65"/>
      <c r="Q2" s="65"/>
      <c r="R2" s="65"/>
      <c r="S2" s="74"/>
      <c r="T2" s="74"/>
    </row>
    <row r="3" spans="1:20" ht="19.5">
      <c r="A3" s="1078" t="s">
        <v>113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Szabadszállás</v>
      </c>
      <c r="D5" s="285" t="s">
        <v>164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225" t="s">
        <v>165</v>
      </c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65"/>
      <c r="O6" s="65"/>
      <c r="P6" s="65"/>
      <c r="Q6" s="65"/>
      <c r="R6" s="65"/>
      <c r="S6" s="74"/>
      <c r="T6" s="74"/>
    </row>
    <row r="7" spans="1:20" ht="16.5">
      <c r="A7" s="1162" t="s">
        <v>79</v>
      </c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226" t="s">
        <v>45</v>
      </c>
      <c r="B9" s="1226"/>
      <c r="C9" s="1226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65"/>
      <c r="O9" s="65"/>
      <c r="P9" s="65"/>
      <c r="Q9" s="65"/>
      <c r="R9" s="65"/>
      <c r="S9" s="74"/>
      <c r="T9" s="74"/>
    </row>
    <row r="10" spans="1:20" ht="15.75">
      <c r="A10" s="1070" t="str">
        <f>C_LAP!A10</f>
        <v>I. Adóalany</v>
      </c>
      <c r="B10" s="1070"/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65"/>
      <c r="O10" s="65"/>
      <c r="P10" s="65"/>
      <c r="Q10" s="65"/>
      <c r="R10" s="65"/>
      <c r="S10" s="74"/>
      <c r="T10" s="74"/>
    </row>
    <row r="11" spans="1:20" ht="15.75">
      <c r="A11" s="1068" t="s">
        <v>778</v>
      </c>
      <c r="B11" s="1068"/>
      <c r="C11" s="1123">
        <f>'A.LAP'!C13</f>
        <v>0</v>
      </c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65"/>
      <c r="O11" s="65"/>
      <c r="P11" s="65"/>
      <c r="Q11" s="65"/>
      <c r="R11" s="65"/>
      <c r="S11" s="74"/>
      <c r="T11" s="74"/>
    </row>
    <row r="12" spans="1:20" ht="15">
      <c r="A12" s="1072" t="s">
        <v>123</v>
      </c>
      <c r="B12" s="1072"/>
      <c r="C12" s="1072"/>
      <c r="D12" s="1072"/>
      <c r="E12" s="1073">
        <f>'A.LAP'!E14</f>
      </c>
      <c r="F12" s="1073"/>
      <c r="G12" s="1073"/>
      <c r="H12" s="1073"/>
      <c r="I12" s="1073"/>
      <c r="J12" s="1073"/>
      <c r="K12" s="1073"/>
      <c r="L12" s="1073"/>
      <c r="M12" s="1073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229"/>
      <c r="B14" s="1229"/>
      <c r="C14" s="1229"/>
      <c r="D14" s="1229"/>
      <c r="E14" s="1229"/>
      <c r="F14" s="74"/>
      <c r="G14" s="74"/>
      <c r="H14" s="74"/>
      <c r="I14" s="74"/>
      <c r="J14" s="290" t="s">
        <v>48</v>
      </c>
      <c r="K14" s="1230" t="s">
        <v>730</v>
      </c>
      <c r="L14" s="1230"/>
      <c r="M14" s="1230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228" t="s">
        <v>166</v>
      </c>
      <c r="C15" s="1228"/>
      <c r="D15" s="1228"/>
      <c r="E15" s="1228"/>
      <c r="F15" s="140"/>
      <c r="G15" s="140"/>
      <c r="H15" s="140"/>
      <c r="I15" s="140"/>
      <c r="J15" s="292">
        <f>SUM(J16:J20)</f>
        <v>0</v>
      </c>
      <c r="K15" s="1227"/>
      <c r="L15" s="1227"/>
      <c r="M15" s="1227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85" t="s">
        <v>176</v>
      </c>
      <c r="C16" s="1085"/>
      <c r="D16" s="1085"/>
      <c r="E16" s="1085"/>
      <c r="F16" s="294"/>
      <c r="G16" s="294"/>
      <c r="H16" s="294"/>
      <c r="I16" s="294"/>
      <c r="J16" s="351"/>
      <c r="K16" s="1227"/>
      <c r="L16" s="1227"/>
      <c r="M16" s="1227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85" t="s">
        <v>177</v>
      </c>
      <c r="C17" s="1085"/>
      <c r="D17" s="1085"/>
      <c r="E17" s="1085"/>
      <c r="F17" s="140"/>
      <c r="G17" s="140"/>
      <c r="H17" s="140"/>
      <c r="I17" s="140"/>
      <c r="J17" s="352"/>
      <c r="K17" s="1227"/>
      <c r="L17" s="1227"/>
      <c r="M17" s="1227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85" t="s">
        <v>178</v>
      </c>
      <c r="C18" s="1085"/>
      <c r="D18" s="1085"/>
      <c r="E18" s="1085"/>
      <c r="F18" s="294"/>
      <c r="G18" s="294"/>
      <c r="H18" s="294"/>
      <c r="I18" s="294"/>
      <c r="J18" s="351"/>
      <c r="K18" s="1227"/>
      <c r="L18" s="1227"/>
      <c r="M18" s="1227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80" t="s">
        <v>162</v>
      </c>
      <c r="C19" s="1080"/>
      <c r="D19" s="1080"/>
      <c r="E19" s="1080"/>
      <c r="F19" s="132"/>
      <c r="G19" s="132"/>
      <c r="H19" s="132"/>
      <c r="I19" s="132"/>
      <c r="J19" s="353"/>
      <c r="K19" s="1227"/>
      <c r="L19" s="1227"/>
      <c r="M19" s="1227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80" t="s">
        <v>130</v>
      </c>
      <c r="C20" s="1080"/>
      <c r="D20" s="1080"/>
      <c r="E20" s="1080"/>
      <c r="F20" s="65"/>
      <c r="G20" s="65"/>
      <c r="H20" s="65"/>
      <c r="I20" s="65"/>
      <c r="J20" s="353"/>
      <c r="K20" s="1227"/>
      <c r="L20" s="1227"/>
      <c r="M20" s="1227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81" t="str">
        <f>B_LAP!A28</f>
        <v>Szabadszállás</v>
      </c>
      <c r="B23" s="1081"/>
      <c r="C23" s="1081"/>
      <c r="D23" s="245">
        <f>B_LAP!D28</f>
        <v>2014</v>
      </c>
      <c r="E23" s="304" t="s">
        <v>732</v>
      </c>
      <c r="F23" s="304"/>
      <c r="G23" s="304"/>
      <c r="H23" s="304"/>
      <c r="I23" s="304"/>
      <c r="J23" s="245">
        <f>B_LAP!J28</f>
        <v>5</v>
      </c>
      <c r="K23" s="304" t="s">
        <v>733</v>
      </c>
      <c r="L23" s="245">
        <f>B_LAP!L28</f>
        <v>31</v>
      </c>
      <c r="M23" s="74" t="s">
        <v>782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179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B17:E17"/>
    <mergeCell ref="K17:M17"/>
    <mergeCell ref="B18:E18"/>
    <mergeCell ref="K18:M18"/>
    <mergeCell ref="A23:C23"/>
    <mergeCell ref="B19:E19"/>
    <mergeCell ref="K19:M19"/>
    <mergeCell ref="B20:E20"/>
    <mergeCell ref="K20:M20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A10:M10"/>
    <mergeCell ref="A11:B11"/>
    <mergeCell ref="A2:M2"/>
    <mergeCell ref="A3:M3"/>
    <mergeCell ref="A6:M6"/>
    <mergeCell ref="A7:M7"/>
    <mergeCell ref="A9:C9"/>
    <mergeCell ref="D9:M9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885</v>
      </c>
      <c r="D1" s="13"/>
      <c r="E1" s="13" t="s">
        <v>275</v>
      </c>
    </row>
    <row r="2" spans="2:4" ht="12.75">
      <c r="B2" s="14">
        <v>41603</v>
      </c>
      <c r="D2" s="13"/>
    </row>
    <row r="4" spans="4:12" ht="12.75">
      <c r="D4" s="13" t="s">
        <v>276</v>
      </c>
      <c r="G4" s="713" t="s">
        <v>893</v>
      </c>
      <c r="H4" s="713"/>
      <c r="I4" s="713"/>
      <c r="J4" s="713"/>
      <c r="K4" s="713"/>
      <c r="L4" s="713"/>
    </row>
    <row r="5" spans="4:12" ht="12.75">
      <c r="D5" s="13"/>
      <c r="G5" s="713" t="s">
        <v>894</v>
      </c>
      <c r="H5" s="713"/>
      <c r="I5" s="713"/>
      <c r="J5" s="713"/>
      <c r="K5" s="713"/>
      <c r="L5" s="713"/>
    </row>
    <row r="6" spans="2:4" s="505" customFormat="1" ht="18">
      <c r="B6" s="506" t="s">
        <v>895</v>
      </c>
      <c r="D6" s="507"/>
    </row>
    <row r="7" spans="2:4" s="505" customFormat="1" ht="18">
      <c r="B7" s="506" t="s">
        <v>896</v>
      </c>
      <c r="D7" s="507"/>
    </row>
    <row r="8" spans="2:4" ht="18">
      <c r="B8" s="508" t="s">
        <v>887</v>
      </c>
      <c r="D8" s="13"/>
    </row>
    <row r="9" ht="12.75">
      <c r="D9" s="13"/>
    </row>
    <row r="10" ht="12.75">
      <c r="B10" s="15" t="s">
        <v>277</v>
      </c>
    </row>
    <row r="11" spans="1:2" ht="12.75">
      <c r="A11" s="15"/>
      <c r="B11" s="15" t="s">
        <v>278</v>
      </c>
    </row>
    <row r="12" ht="12.75">
      <c r="B12" s="15" t="s">
        <v>279</v>
      </c>
    </row>
    <row r="13" spans="1:2" ht="12.75">
      <c r="A13" s="15"/>
      <c r="B13" s="15" t="s">
        <v>291</v>
      </c>
    </row>
    <row r="14" spans="1:2" ht="12.75">
      <c r="A14" s="15"/>
      <c r="B14" s="15" t="s">
        <v>292</v>
      </c>
    </row>
    <row r="15" spans="1:2" ht="12.75">
      <c r="A15" s="15"/>
      <c r="B15" s="15" t="s">
        <v>293</v>
      </c>
    </row>
    <row r="16" ht="12.75">
      <c r="A16" s="15"/>
    </row>
    <row r="17" ht="12.75">
      <c r="A17" s="15"/>
    </row>
    <row r="18" spans="1:2" ht="12.75">
      <c r="A18" s="13"/>
      <c r="B18" s="13" t="s">
        <v>294</v>
      </c>
    </row>
    <row r="19" ht="12.75">
      <c r="A19" s="13"/>
    </row>
    <row r="20" ht="12.75">
      <c r="B20" s="15" t="s">
        <v>295</v>
      </c>
    </row>
    <row r="21" spans="1:2" ht="12.75">
      <c r="A21" s="15"/>
      <c r="B21" s="15" t="s">
        <v>298</v>
      </c>
    </row>
    <row r="22" spans="1:2" ht="12.75">
      <c r="A22" s="15"/>
      <c r="B22" s="15" t="s">
        <v>299</v>
      </c>
    </row>
    <row r="23" spans="1:2" ht="12.75">
      <c r="A23" s="15"/>
      <c r="B23" s="15" t="s">
        <v>300</v>
      </c>
    </row>
    <row r="24" spans="1:2" ht="12.75">
      <c r="A24" s="15"/>
      <c r="B24" s="15" t="s">
        <v>301</v>
      </c>
    </row>
    <row r="25" spans="1:2" ht="12.75">
      <c r="A25" s="15"/>
      <c r="B25" s="15" t="s">
        <v>302</v>
      </c>
    </row>
    <row r="26" s="13" customFormat="1" ht="12.75">
      <c r="B26" s="13" t="s">
        <v>303</v>
      </c>
    </row>
    <row r="27" s="13" customFormat="1" ht="12.75"/>
    <row r="28" ht="12.75">
      <c r="B28" s="15" t="s">
        <v>304</v>
      </c>
    </row>
    <row r="29" spans="1:2" ht="12.75">
      <c r="A29" s="15"/>
      <c r="B29" s="15" t="s">
        <v>305</v>
      </c>
    </row>
    <row r="30" spans="1:2" ht="12.75">
      <c r="A30" s="15"/>
      <c r="B30" s="15" t="s">
        <v>306</v>
      </c>
    </row>
    <row r="31" ht="12.75">
      <c r="B31" s="15" t="s">
        <v>311</v>
      </c>
    </row>
    <row r="32" spans="2:4" ht="12.75">
      <c r="B32" s="13" t="s">
        <v>312</v>
      </c>
      <c r="D32" s="13"/>
    </row>
    <row r="33" spans="1:2" ht="12.75">
      <c r="A33" s="15"/>
      <c r="B33" s="11" t="s">
        <v>313</v>
      </c>
    </row>
    <row r="34" spans="1:2" ht="12.75">
      <c r="A34" s="15"/>
      <c r="B34" s="11" t="s">
        <v>314</v>
      </c>
    </row>
    <row r="35" spans="1:2" ht="12.75">
      <c r="A35" s="15"/>
      <c r="B35" s="11" t="s">
        <v>315</v>
      </c>
    </row>
    <row r="36" spans="1:2" ht="12.75">
      <c r="A36" s="15"/>
      <c r="B36" s="13" t="s">
        <v>316</v>
      </c>
    </row>
    <row r="37" spans="1:2" ht="12.75">
      <c r="A37" s="15"/>
      <c r="B37" s="13"/>
    </row>
    <row r="38" spans="1:11" ht="12.75">
      <c r="A38" s="13"/>
      <c r="B38" s="13" t="s">
        <v>317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318</v>
      </c>
    </row>
    <row r="40" spans="1:2" ht="12.75">
      <c r="A40" s="15"/>
      <c r="B40" s="15" t="s">
        <v>319</v>
      </c>
    </row>
    <row r="41" spans="1:2" ht="12.75">
      <c r="A41" s="15"/>
      <c r="B41" s="11" t="s">
        <v>320</v>
      </c>
    </row>
    <row r="42" spans="2:4" ht="12.75">
      <c r="B42" s="13"/>
      <c r="D42" s="13"/>
    </row>
    <row r="43" spans="2:4" ht="12.75">
      <c r="B43" s="11" t="s">
        <v>321</v>
      </c>
      <c r="D43" s="13"/>
    </row>
    <row r="44" spans="2:4" ht="12.75">
      <c r="B44" s="11" t="s">
        <v>322</v>
      </c>
      <c r="D44" s="13"/>
    </row>
    <row r="45" spans="2:4" ht="12.75">
      <c r="B45" s="17" t="s">
        <v>323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324</v>
      </c>
      <c r="D47" s="13"/>
      <c r="H47" s="13"/>
      <c r="I47" s="13"/>
    </row>
    <row r="48" spans="2:4" ht="12.75">
      <c r="B48" s="15" t="s">
        <v>325</v>
      </c>
      <c r="D48" s="13"/>
    </row>
    <row r="49" spans="2:4" ht="12.75">
      <c r="B49" s="15" t="s">
        <v>332</v>
      </c>
      <c r="D49" s="13"/>
    </row>
    <row r="50" spans="2:4" ht="12.75">
      <c r="B50" s="15"/>
      <c r="D50" s="13"/>
    </row>
    <row r="51" spans="2:4" ht="12.75">
      <c r="B51" s="11" t="s">
        <v>333</v>
      </c>
      <c r="D51" s="13"/>
    </row>
    <row r="52" spans="2:4" ht="12.75">
      <c r="B52" s="11" t="s">
        <v>334</v>
      </c>
      <c r="D52" s="13"/>
    </row>
    <row r="53" spans="2:4" ht="12.75">
      <c r="B53" s="15" t="s">
        <v>336</v>
      </c>
      <c r="D53" s="13"/>
    </row>
    <row r="54" spans="2:4" ht="12.75">
      <c r="B54" s="11" t="s">
        <v>337</v>
      </c>
      <c r="D54" s="13"/>
    </row>
    <row r="55" ht="12.75">
      <c r="D55" s="13"/>
    </row>
    <row r="56" spans="2:4" s="18" customFormat="1" ht="12.75">
      <c r="B56" s="13" t="s">
        <v>338</v>
      </c>
      <c r="D56" s="19"/>
    </row>
    <row r="57" spans="2:4" s="18" customFormat="1" ht="12.75">
      <c r="B57" s="20" t="s">
        <v>339</v>
      </c>
      <c r="D57" s="19"/>
    </row>
    <row r="58" spans="2:12" s="18" customFormat="1" ht="12.75" hidden="1">
      <c r="B58" s="21" t="s">
        <v>340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341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342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886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343</v>
      </c>
      <c r="D66" s="13"/>
    </row>
    <row r="67" spans="2:4" ht="12.75">
      <c r="B67" s="15" t="s">
        <v>344</v>
      </c>
      <c r="D67" s="13"/>
    </row>
    <row r="68" spans="2:4" ht="12.75">
      <c r="B68" s="15"/>
      <c r="D68" s="13"/>
    </row>
    <row r="69" spans="2:9" ht="12.75">
      <c r="B69" s="15" t="s">
        <v>345</v>
      </c>
      <c r="D69" s="13"/>
      <c r="I69" s="449" t="s">
        <v>155</v>
      </c>
    </row>
    <row r="70" spans="2:4" ht="12.75">
      <c r="B70" s="15" t="s">
        <v>346</v>
      </c>
      <c r="D70" s="13"/>
    </row>
    <row r="71" spans="2:4" ht="12.75">
      <c r="B71" s="15" t="s">
        <v>347</v>
      </c>
      <c r="D71" s="13"/>
    </row>
    <row r="72" spans="2:4" ht="12.75">
      <c r="B72" s="15" t="s">
        <v>348</v>
      </c>
      <c r="D72" s="13"/>
    </row>
    <row r="73" ht="12.75">
      <c r="D73" s="15"/>
    </row>
    <row r="74" spans="2:10" ht="12.75">
      <c r="B74" s="22" t="s">
        <v>268</v>
      </c>
      <c r="F74" s="23" t="s">
        <v>349</v>
      </c>
      <c r="G74" s="23"/>
      <c r="H74" s="23"/>
      <c r="I74" s="23"/>
      <c r="J74" s="23"/>
    </row>
    <row r="75" spans="2:10" ht="12.75">
      <c r="B75" s="23" t="s">
        <v>350</v>
      </c>
      <c r="F75" s="23" t="s">
        <v>359</v>
      </c>
      <c r="G75" s="23"/>
      <c r="H75" s="23"/>
      <c r="I75" s="23"/>
      <c r="J75" s="23"/>
    </row>
    <row r="76" spans="2:10" ht="12.75">
      <c r="B76" s="24" t="s">
        <v>360</v>
      </c>
      <c r="F76" s="23" t="s">
        <v>361</v>
      </c>
      <c r="G76" s="23"/>
      <c r="H76" s="23"/>
      <c r="I76" s="23"/>
      <c r="J76" s="23"/>
    </row>
    <row r="77" ht="12.75">
      <c r="D77" s="24"/>
    </row>
    <row r="78" spans="2:9" ht="12.75">
      <c r="B78" s="23" t="s">
        <v>362</v>
      </c>
      <c r="C78" s="23"/>
      <c r="D78" s="23" t="s">
        <v>154</v>
      </c>
      <c r="E78" s="23"/>
      <c r="F78" s="23"/>
      <c r="G78" s="23"/>
      <c r="H78" s="23" t="s">
        <v>364</v>
      </c>
      <c r="I78" s="15" t="s">
        <v>365</v>
      </c>
    </row>
    <row r="79" spans="2:8" ht="12.75">
      <c r="B79" s="23"/>
      <c r="C79" s="23"/>
      <c r="D79" s="23" t="s">
        <v>366</v>
      </c>
      <c r="E79" s="23"/>
      <c r="F79" s="23"/>
      <c r="G79" s="23"/>
      <c r="H79" s="23" t="s">
        <v>367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1">
      <selection activeCell="R30" sqref="R30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76"/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316"/>
      <c r="T1" s="1177"/>
      <c r="U1" s="1176"/>
    </row>
    <row r="2" spans="1:21" ht="0.75" customHeight="1">
      <c r="A2" s="1176"/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315"/>
      <c r="T2" s="1177"/>
      <c r="U2" s="1176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316"/>
    </row>
    <row r="5" spans="1:21" ht="12.75" customHeight="1">
      <c r="A5" s="1176"/>
      <c r="B5" s="1178" t="s">
        <v>1</v>
      </c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6"/>
    </row>
    <row r="6" spans="1:21" ht="12.75" customHeight="1">
      <c r="A6" s="1176"/>
      <c r="B6" s="1178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6"/>
    </row>
    <row r="7" spans="1:21" ht="3" customHeight="1">
      <c r="A7" s="1176"/>
      <c r="B7" s="1179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6"/>
    </row>
    <row r="8" spans="1:21" ht="17.25" customHeight="1">
      <c r="A8" s="1176"/>
      <c r="B8" s="1194">
        <v>2013</v>
      </c>
      <c r="C8" s="1194"/>
      <c r="D8" s="1191" t="s">
        <v>675</v>
      </c>
      <c r="E8" s="1192"/>
      <c r="F8" s="1192"/>
      <c r="G8" s="1192"/>
      <c r="H8" s="1192"/>
      <c r="I8" s="1192"/>
      <c r="J8" s="1180" t="str">
        <f>'A.LAP'!D5</f>
        <v>Szabadszállás</v>
      </c>
      <c r="K8" s="1180"/>
      <c r="L8" s="1180"/>
      <c r="M8" s="322" t="s">
        <v>676</v>
      </c>
      <c r="N8" s="321"/>
      <c r="O8" s="321"/>
      <c r="P8" s="321"/>
      <c r="Q8" s="321"/>
      <c r="R8" s="321"/>
      <c r="S8" s="321"/>
      <c r="T8" s="323"/>
      <c r="U8" s="1176"/>
    </row>
    <row r="9" spans="1:21" ht="18" customHeight="1">
      <c r="A9" s="1176"/>
      <c r="B9" s="1182" t="s">
        <v>679</v>
      </c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4"/>
      <c r="U9" s="1176"/>
    </row>
    <row r="10" spans="1:21" ht="23.25" customHeight="1">
      <c r="A10" s="1176"/>
      <c r="B10" s="1193" t="s">
        <v>2</v>
      </c>
      <c r="C10" s="1193"/>
      <c r="D10" s="1193"/>
      <c r="E10" s="1193"/>
      <c r="F10" s="1193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  <c r="U10" s="1176"/>
    </row>
    <row r="11" spans="1:21" ht="13.5" customHeight="1">
      <c r="A11" s="1176"/>
      <c r="B11" s="1189" t="s">
        <v>88</v>
      </c>
      <c r="C11" s="1190"/>
      <c r="D11" s="1190"/>
      <c r="E11" s="1190"/>
      <c r="F11" s="119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76"/>
    </row>
    <row r="12" spans="1:21" ht="21" customHeight="1">
      <c r="A12" s="1176"/>
      <c r="B12" s="1185" t="s">
        <v>89</v>
      </c>
      <c r="C12" s="1185"/>
      <c r="D12" s="1185"/>
      <c r="E12" s="1185"/>
      <c r="F12" s="1185"/>
      <c r="G12" s="1242">
        <f>'A.LAP'!A12</f>
        <v>0</v>
      </c>
      <c r="H12" s="1181"/>
      <c r="I12" s="1181"/>
      <c r="J12" s="1181"/>
      <c r="K12" s="1181"/>
      <c r="L12" s="1181"/>
      <c r="M12" s="1181"/>
      <c r="N12" s="1181"/>
      <c r="O12" s="1181"/>
      <c r="P12" s="1181"/>
      <c r="Q12" s="1181"/>
      <c r="R12" s="1181"/>
      <c r="S12" s="326"/>
      <c r="T12" s="327"/>
      <c r="U12" s="1176"/>
    </row>
    <row r="13" spans="1:21" ht="21.75" customHeight="1">
      <c r="A13" s="1176"/>
      <c r="B13" s="1185" t="s">
        <v>90</v>
      </c>
      <c r="C13" s="1185"/>
      <c r="D13" s="1185"/>
      <c r="E13" s="1185"/>
      <c r="F13" s="1185"/>
      <c r="G13" s="1196">
        <f>'A.LAP'!C13</f>
        <v>0</v>
      </c>
      <c r="H13" s="1196"/>
      <c r="I13" s="1196"/>
      <c r="J13" s="1196"/>
      <c r="K13" s="1197">
        <f>'A.LAP'!E14</f>
      </c>
      <c r="L13" s="1197"/>
      <c r="M13" s="1197"/>
      <c r="N13" s="1197"/>
      <c r="O13" s="1198"/>
      <c r="P13" s="1198"/>
      <c r="Q13" s="1198"/>
      <c r="R13" s="1198"/>
      <c r="S13" s="315"/>
      <c r="T13" s="327"/>
      <c r="U13" s="1176"/>
    </row>
    <row r="14" spans="1:21" ht="5.25" customHeight="1">
      <c r="A14" s="1176"/>
      <c r="B14" s="1208"/>
      <c r="C14" s="1208"/>
      <c r="D14" s="1208"/>
      <c r="E14" s="1208"/>
      <c r="F14" s="1208"/>
      <c r="G14" s="1208"/>
      <c r="H14" s="1208"/>
      <c r="I14" s="1208"/>
      <c r="J14" s="1208"/>
      <c r="K14" s="1208"/>
      <c r="L14" s="1208"/>
      <c r="M14" s="1208"/>
      <c r="N14" s="1208"/>
      <c r="O14" s="1208"/>
      <c r="P14" s="1208"/>
      <c r="Q14" s="1208"/>
      <c r="R14" s="1208"/>
      <c r="S14" s="1208"/>
      <c r="T14" s="1208"/>
      <c r="U14" s="1176"/>
    </row>
    <row r="15" spans="1:28" ht="36" customHeight="1">
      <c r="A15" s="1176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76"/>
      <c r="AB15" s="724" t="s">
        <v>7</v>
      </c>
    </row>
    <row r="16" spans="1:21" ht="12.75" customHeight="1" hidden="1">
      <c r="A16" s="1176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76"/>
    </row>
    <row r="17" spans="1:32" ht="44.25" customHeight="1">
      <c r="A17" s="1176"/>
      <c r="B17" s="1231" t="s">
        <v>3</v>
      </c>
      <c r="C17" s="1232"/>
      <c r="D17" s="1232"/>
      <c r="E17" s="1232"/>
      <c r="F17" s="1233"/>
      <c r="G17" s="1234" t="s">
        <v>4</v>
      </c>
      <c r="H17" s="1235"/>
      <c r="I17" s="1235"/>
      <c r="J17" s="1236"/>
      <c r="K17" s="1238" t="s">
        <v>5</v>
      </c>
      <c r="L17" s="1235"/>
      <c r="M17" s="1235"/>
      <c r="N17" s="1235"/>
      <c r="O17" s="1235"/>
      <c r="P17" s="1235"/>
      <c r="Q17" s="1236"/>
      <c r="R17" s="1238" t="s">
        <v>6</v>
      </c>
      <c r="S17" s="1247"/>
      <c r="T17" s="1248"/>
      <c r="U17" s="1176"/>
      <c r="AC17" s="1210"/>
      <c r="AD17" s="1210"/>
      <c r="AE17" s="1210"/>
      <c r="AF17" s="1210"/>
    </row>
    <row r="18" spans="1:29" ht="30" customHeight="1">
      <c r="A18" s="1176"/>
      <c r="B18" s="1243"/>
      <c r="C18" s="1244"/>
      <c r="D18" s="1244"/>
      <c r="E18" s="1244"/>
      <c r="F18" s="1245"/>
      <c r="G18" s="1246"/>
      <c r="H18" s="1240"/>
      <c r="I18" s="1240"/>
      <c r="J18" s="1241"/>
      <c r="K18" s="1239"/>
      <c r="L18" s="1240"/>
      <c r="M18" s="1240"/>
      <c r="N18" s="1240"/>
      <c r="O18" s="1240"/>
      <c r="P18" s="1240"/>
      <c r="Q18" s="1241"/>
      <c r="R18" s="1239"/>
      <c r="S18" s="1240"/>
      <c r="T18" s="1241"/>
      <c r="U18" s="1176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3">
        <f>IF(B18+G18+K18+R18=0,"","X")</f>
      </c>
    </row>
    <row r="19" spans="1:26" ht="12.75" customHeight="1" hidden="1">
      <c r="A19" s="1176"/>
      <c r="B19" s="722" t="s">
        <v>106</v>
      </c>
      <c r="C19" s="1237"/>
      <c r="D19" s="1237"/>
      <c r="E19" s="1237"/>
      <c r="F19" s="1237"/>
      <c r="G19" s="1211"/>
      <c r="H19" s="1212"/>
      <c r="I19" s="1212"/>
      <c r="J19" s="1212"/>
      <c r="K19" s="1212"/>
      <c r="L19" s="1212"/>
      <c r="M19" s="1212"/>
      <c r="N19" s="1212"/>
      <c r="O19" s="1212"/>
      <c r="P19" s="1204"/>
      <c r="Q19" s="1204"/>
      <c r="R19" s="1204"/>
      <c r="S19" s="1204"/>
      <c r="T19" s="1204"/>
      <c r="U19" s="1176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76"/>
      <c r="B20" s="345" t="s">
        <v>107</v>
      </c>
      <c r="C20" s="1218"/>
      <c r="D20" s="1218"/>
      <c r="E20" s="1218"/>
      <c r="F20" s="1218"/>
      <c r="G20" s="1218"/>
      <c r="H20" s="1212"/>
      <c r="I20" s="1212"/>
      <c r="J20" s="1212"/>
      <c r="K20" s="1212"/>
      <c r="L20" s="1212"/>
      <c r="M20" s="1212"/>
      <c r="N20" s="1212"/>
      <c r="O20" s="1212"/>
      <c r="P20" s="1204"/>
      <c r="Q20" s="1204"/>
      <c r="R20" s="1204"/>
      <c r="S20" s="1204"/>
      <c r="T20" s="1204"/>
      <c r="U20" s="1176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76"/>
      <c r="B21" s="344" t="s">
        <v>108</v>
      </c>
      <c r="C21" s="1211"/>
      <c r="D21" s="1211"/>
      <c r="E21" s="1211"/>
      <c r="F21" s="1211"/>
      <c r="G21" s="1211"/>
      <c r="H21" s="1212"/>
      <c r="I21" s="1212"/>
      <c r="J21" s="1212"/>
      <c r="K21" s="1212"/>
      <c r="L21" s="1212"/>
      <c r="M21" s="1212"/>
      <c r="N21" s="1212"/>
      <c r="O21" s="1212"/>
      <c r="P21" s="1204"/>
      <c r="Q21" s="1204"/>
      <c r="R21" s="1204"/>
      <c r="S21" s="1204"/>
      <c r="T21" s="1204"/>
      <c r="U21" s="1176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76"/>
      <c r="B22" s="345" t="s">
        <v>109</v>
      </c>
      <c r="C22" s="1218"/>
      <c r="D22" s="1218"/>
      <c r="E22" s="1218"/>
      <c r="F22" s="1218"/>
      <c r="G22" s="1218"/>
      <c r="H22" s="1212"/>
      <c r="I22" s="1212"/>
      <c r="J22" s="1212"/>
      <c r="K22" s="1212"/>
      <c r="L22" s="1212"/>
      <c r="M22" s="1212"/>
      <c r="N22" s="1212"/>
      <c r="O22" s="1212"/>
      <c r="P22" s="1204"/>
      <c r="Q22" s="1204"/>
      <c r="R22" s="1204"/>
      <c r="S22" s="1204"/>
      <c r="T22" s="1204"/>
      <c r="U22" s="1176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76"/>
      <c r="B23" s="344" t="s">
        <v>847</v>
      </c>
      <c r="C23" s="1211"/>
      <c r="D23" s="1211"/>
      <c r="E23" s="1211"/>
      <c r="F23" s="1211"/>
      <c r="G23" s="1211"/>
      <c r="H23" s="1212"/>
      <c r="I23" s="1212"/>
      <c r="J23" s="1212"/>
      <c r="K23" s="1212"/>
      <c r="L23" s="1212"/>
      <c r="M23" s="1212"/>
      <c r="N23" s="1212"/>
      <c r="O23" s="1212"/>
      <c r="P23" s="1204"/>
      <c r="Q23" s="1204"/>
      <c r="R23" s="1204"/>
      <c r="S23" s="1204"/>
      <c r="T23" s="1204"/>
      <c r="U23" s="1176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76"/>
      <c r="B24" s="345" t="s">
        <v>848</v>
      </c>
      <c r="C24" s="1218"/>
      <c r="D24" s="1218"/>
      <c r="E24" s="1218"/>
      <c r="F24" s="1218"/>
      <c r="G24" s="1218"/>
      <c r="H24" s="1212"/>
      <c r="I24" s="1212"/>
      <c r="J24" s="1212"/>
      <c r="K24" s="1212"/>
      <c r="L24" s="1212"/>
      <c r="M24" s="1212"/>
      <c r="N24" s="1212"/>
      <c r="O24" s="1212"/>
      <c r="P24" s="1204"/>
      <c r="Q24" s="1204"/>
      <c r="R24" s="1204"/>
      <c r="S24" s="1204"/>
      <c r="T24" s="1204"/>
      <c r="U24" s="1176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76"/>
      <c r="B25" s="344" t="s">
        <v>849</v>
      </c>
      <c r="C25" s="1211"/>
      <c r="D25" s="1211"/>
      <c r="E25" s="1211"/>
      <c r="F25" s="1211"/>
      <c r="G25" s="1211"/>
      <c r="H25" s="1212"/>
      <c r="I25" s="1212"/>
      <c r="J25" s="1212"/>
      <c r="K25" s="1212"/>
      <c r="L25" s="1212"/>
      <c r="M25" s="1212"/>
      <c r="N25" s="1212"/>
      <c r="O25" s="1212"/>
      <c r="P25" s="1204"/>
      <c r="Q25" s="1204"/>
      <c r="R25" s="1204"/>
      <c r="S25" s="1204"/>
      <c r="T25" s="1204"/>
      <c r="U25" s="1176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76"/>
      <c r="B26" s="1221"/>
      <c r="C26" s="1221"/>
      <c r="D26" s="1221"/>
      <c r="E26" s="1221"/>
      <c r="F26" s="1221"/>
      <c r="G26" s="1221"/>
      <c r="H26" s="1221"/>
      <c r="I26" s="1221"/>
      <c r="J26" s="1221"/>
      <c r="K26" s="1221"/>
      <c r="L26" s="1221"/>
      <c r="M26" s="1221"/>
      <c r="N26" s="1221"/>
      <c r="O26" s="1221"/>
      <c r="P26" s="1221"/>
      <c r="Q26" s="1221"/>
      <c r="R26" s="1221"/>
      <c r="S26" s="1221"/>
      <c r="T26" s="1221"/>
      <c r="U26" s="1176"/>
      <c r="Z26" s="27">
        <v>0</v>
      </c>
    </row>
    <row r="27" spans="1:21" ht="18" customHeight="1">
      <c r="A27" s="1176"/>
      <c r="B27" s="1222" t="s">
        <v>110</v>
      </c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176"/>
    </row>
    <row r="28" spans="1:21" ht="9" customHeight="1">
      <c r="A28" s="117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76"/>
    </row>
    <row r="29" spans="1:21" ht="18" customHeight="1">
      <c r="A29" s="1176"/>
      <c r="B29" s="1081" t="str">
        <f>'2. oldal'!B83:D83</f>
        <v>Szabadszállás</v>
      </c>
      <c r="C29" s="1081"/>
      <c r="D29" s="1081">
        <f>'2. oldal'!E83</f>
        <v>2014</v>
      </c>
      <c r="E29" s="1081"/>
      <c r="F29" s="347" t="s">
        <v>732</v>
      </c>
      <c r="G29" s="245">
        <f>'2. oldal'!H83</f>
        <v>5</v>
      </c>
      <c r="H29" s="347" t="s">
        <v>733</v>
      </c>
      <c r="I29" s="245">
        <f>'2. oldal'!N83</f>
        <v>31</v>
      </c>
      <c r="J29" s="75" t="s">
        <v>782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76"/>
    </row>
    <row r="30" spans="1:21" ht="39.75" customHeight="1">
      <c r="A30" s="1176"/>
      <c r="B30" s="1176"/>
      <c r="C30" s="1176"/>
      <c r="D30" s="1176"/>
      <c r="E30" s="1176"/>
      <c r="F30" s="1176"/>
      <c r="G30" s="1176"/>
      <c r="H30" s="1176"/>
      <c r="I30" s="1176"/>
      <c r="J30" s="1176"/>
      <c r="K30" s="1176"/>
      <c r="L30" s="1176"/>
      <c r="M30" s="1176"/>
      <c r="N30" s="305"/>
      <c r="O30" s="305"/>
      <c r="P30" s="305"/>
      <c r="Q30" s="305"/>
      <c r="R30" s="305"/>
      <c r="S30" s="305"/>
      <c r="T30" s="305"/>
      <c r="U30" s="1176"/>
    </row>
    <row r="31" spans="1:21" ht="18" customHeight="1">
      <c r="A31" s="1176"/>
      <c r="B31" s="1176"/>
      <c r="C31" s="1176"/>
      <c r="D31" s="1176"/>
      <c r="E31" s="1176"/>
      <c r="F31" s="1176"/>
      <c r="G31" s="1176"/>
      <c r="H31" s="1176"/>
      <c r="I31" s="1176"/>
      <c r="J31" s="1176"/>
      <c r="K31" s="1176"/>
      <c r="L31" s="1176"/>
      <c r="M31" s="1176"/>
      <c r="N31" s="1082" t="s">
        <v>111</v>
      </c>
      <c r="O31" s="1082"/>
      <c r="P31" s="1082"/>
      <c r="Q31" s="1082"/>
      <c r="R31" s="1082"/>
      <c r="S31" s="1082"/>
      <c r="T31" s="1082"/>
      <c r="U31" s="1176"/>
    </row>
    <row r="32" spans="1:21" ht="18" customHeight="1">
      <c r="A32" s="1176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76"/>
    </row>
    <row r="33" spans="1:21" ht="18" customHeight="1">
      <c r="A33" s="1176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76"/>
    </row>
    <row r="34" spans="5:20" ht="18" customHeight="1">
      <c r="E34" s="27"/>
      <c r="G34" s="304"/>
      <c r="H34" s="304"/>
      <c r="I34" s="304"/>
      <c r="J34" s="304"/>
      <c r="O34" s="26"/>
      <c r="P34" s="1176"/>
      <c r="Q34" s="1176"/>
      <c r="R34" s="1176"/>
      <c r="S34" s="1176"/>
      <c r="T34" s="1176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76"/>
      <c r="Q35" s="1176"/>
      <c r="R35" s="1176"/>
      <c r="S35" s="1176"/>
      <c r="T35" s="1176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76"/>
      <c r="Q36" s="1176"/>
      <c r="R36" s="1176"/>
      <c r="S36" s="1176"/>
      <c r="T36" s="1176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76"/>
      <c r="Q37" s="1176"/>
      <c r="R37" s="1176"/>
      <c r="S37" s="1176"/>
      <c r="T37" s="1176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76"/>
      <c r="Q38" s="1176"/>
      <c r="R38" s="1176"/>
      <c r="S38" s="1176"/>
      <c r="T38" s="1176"/>
    </row>
  </sheetData>
  <sheetProtection password="C1DD" sheet="1" objects="1" scenarios="1"/>
  <mergeCells count="71">
    <mergeCell ref="B7:T7"/>
    <mergeCell ref="B8:C8"/>
    <mergeCell ref="B11:F11"/>
    <mergeCell ref="U1:U2"/>
    <mergeCell ref="B9:T9"/>
    <mergeCell ref="B5:T6"/>
    <mergeCell ref="J8:L8"/>
    <mergeCell ref="B18:F18"/>
    <mergeCell ref="G18:J18"/>
    <mergeCell ref="K18:Q18"/>
    <mergeCell ref="K13:N13"/>
    <mergeCell ref="O13:R13"/>
    <mergeCell ref="R17:T17"/>
    <mergeCell ref="B14:T14"/>
    <mergeCell ref="B12:F12"/>
    <mergeCell ref="A1:A2"/>
    <mergeCell ref="B1:R2"/>
    <mergeCell ref="K17:Q17"/>
    <mergeCell ref="B4:T4"/>
    <mergeCell ref="A5:A33"/>
    <mergeCell ref="R18:T18"/>
    <mergeCell ref="G13:J13"/>
    <mergeCell ref="T1:T2"/>
    <mergeCell ref="G12:R12"/>
    <mergeCell ref="P19:T19"/>
    <mergeCell ref="C20:G20"/>
    <mergeCell ref="B13:F13"/>
    <mergeCell ref="B10:T10"/>
    <mergeCell ref="C19:G19"/>
    <mergeCell ref="H19:K19"/>
    <mergeCell ref="L19:O19"/>
    <mergeCell ref="H20:K20"/>
    <mergeCell ref="L20:O20"/>
    <mergeCell ref="P20:T20"/>
    <mergeCell ref="L22:O22"/>
    <mergeCell ref="P21:T21"/>
    <mergeCell ref="C21:G21"/>
    <mergeCell ref="H21:K21"/>
    <mergeCell ref="L21:O21"/>
    <mergeCell ref="C22:G22"/>
    <mergeCell ref="H22:K22"/>
    <mergeCell ref="AC17:AF17"/>
    <mergeCell ref="B17:F17"/>
    <mergeCell ref="G17:J17"/>
    <mergeCell ref="U5:U33"/>
    <mergeCell ref="D8:I8"/>
    <mergeCell ref="C23:G23"/>
    <mergeCell ref="H23:K23"/>
    <mergeCell ref="L23:O23"/>
    <mergeCell ref="P23:T23"/>
    <mergeCell ref="P24:T24"/>
    <mergeCell ref="P34:T34"/>
    <mergeCell ref="P35:T35"/>
    <mergeCell ref="P22:T22"/>
    <mergeCell ref="C25:G25"/>
    <mergeCell ref="H25:K25"/>
    <mergeCell ref="L25:O25"/>
    <mergeCell ref="P25:T25"/>
    <mergeCell ref="C24:G24"/>
    <mergeCell ref="H24:K24"/>
    <mergeCell ref="L24:O24"/>
    <mergeCell ref="P36:T36"/>
    <mergeCell ref="P37:T37"/>
    <mergeCell ref="P38:T38"/>
    <mergeCell ref="B26:T26"/>
    <mergeCell ref="B27:T27"/>
    <mergeCell ref="B29:C29"/>
    <mergeCell ref="D29:E29"/>
    <mergeCell ref="B30:M30"/>
    <mergeCell ref="B31:M31"/>
    <mergeCell ref="N31:T31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74" t="s">
        <v>671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14.25" customHeigh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15" hidden="1"/>
    <row r="5" spans="1:13" ht="15.7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5" ht="15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O6" s="147" t="s">
        <v>180</v>
      </c>
    </row>
    <row r="7" spans="1:13" ht="15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</row>
    <row r="8" spans="1:13" ht="36" customHeight="1">
      <c r="A8" s="1075"/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</row>
    <row r="9" spans="1:13" ht="15">
      <c r="A9" s="1076" t="s">
        <v>44</v>
      </c>
      <c r="B9" s="1076"/>
      <c r="C9" s="1076"/>
      <c r="D9" s="1077"/>
      <c r="E9" s="1077"/>
      <c r="F9" s="1077"/>
      <c r="G9" s="1077"/>
      <c r="H9" s="1077"/>
      <c r="I9" s="1077"/>
      <c r="J9" s="1077"/>
      <c r="K9" s="1077"/>
      <c r="L9" s="1077"/>
      <c r="M9" s="1077"/>
    </row>
    <row r="10" spans="1:13" ht="15">
      <c r="A10" s="1068" t="s">
        <v>80</v>
      </c>
      <c r="B10" s="1068"/>
      <c r="C10" s="1068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70">
        <f>'A.LAP'!A12</f>
        <v>0</v>
      </c>
      <c r="B11" s="1070"/>
      <c r="C11" s="1070"/>
      <c r="D11" s="1070"/>
      <c r="E11" s="1070"/>
      <c r="F11" s="1070"/>
      <c r="G11" s="1070"/>
      <c r="H11" s="1070"/>
      <c r="I11" s="1070"/>
      <c r="J11" s="1070"/>
      <c r="K11" s="1070"/>
      <c r="L11" s="1070"/>
      <c r="M11" s="1070"/>
    </row>
    <row r="12" spans="1:13" ht="15.75">
      <c r="A12" s="1068" t="s">
        <v>778</v>
      </c>
      <c r="B12" s="1068"/>
      <c r="C12" s="1123">
        <f>'A.LAP'!C13</f>
        <v>0</v>
      </c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</row>
    <row r="13" spans="1:13" ht="15">
      <c r="A13" s="1072" t="s">
        <v>46</v>
      </c>
      <c r="B13" s="1072"/>
      <c r="C13" s="1072"/>
      <c r="D13" s="1072"/>
      <c r="E13" s="1104">
        <f>'A.LAP'!E14</f>
      </c>
      <c r="F13" s="1104"/>
      <c r="G13" s="1104"/>
      <c r="H13" s="1104"/>
      <c r="I13" s="1104"/>
      <c r="J13" s="1104"/>
      <c r="K13" s="1104"/>
      <c r="L13" s="1104"/>
      <c r="M13" s="1104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56" t="s">
        <v>181</v>
      </c>
      <c r="C15" s="1256"/>
      <c r="D15" s="1256"/>
      <c r="E15" s="1256"/>
      <c r="F15" s="1256"/>
      <c r="G15" s="1256"/>
      <c r="H15" s="1256"/>
      <c r="I15" s="1256"/>
      <c r="J15" s="1256"/>
      <c r="K15" s="1256"/>
      <c r="L15" s="1256"/>
      <c r="M15" s="1256"/>
    </row>
    <row r="16" spans="1:17" ht="31.5" customHeight="1">
      <c r="A16" s="1251"/>
      <c r="B16" s="1252" t="s">
        <v>182</v>
      </c>
      <c r="C16" s="1252"/>
      <c r="D16" s="1252"/>
      <c r="E16" s="1252"/>
      <c r="F16" s="310"/>
      <c r="G16" s="310"/>
      <c r="H16" s="310"/>
      <c r="I16" s="310"/>
      <c r="J16" s="1253">
        <f>SUM(J18:M24)</f>
        <v>0</v>
      </c>
      <c r="K16" s="1253"/>
      <c r="L16" s="1253"/>
      <c r="M16" s="1253"/>
      <c r="N16" s="296"/>
      <c r="O16" s="65"/>
      <c r="Q16" s="360"/>
    </row>
    <row r="17" spans="1:15" ht="15">
      <c r="A17" s="1251"/>
      <c r="B17" s="1254" t="s">
        <v>183</v>
      </c>
      <c r="C17" s="1254"/>
      <c r="D17" s="1254"/>
      <c r="E17" s="1254"/>
      <c r="F17" s="310"/>
      <c r="G17" s="310"/>
      <c r="H17" s="310"/>
      <c r="I17" s="310"/>
      <c r="J17" s="1255" t="s">
        <v>184</v>
      </c>
      <c r="K17" s="1255"/>
      <c r="L17" s="1255"/>
      <c r="M17" s="1255"/>
      <c r="O17" s="65"/>
    </row>
    <row r="18" spans="1:21" ht="15">
      <c r="A18" s="361" t="s">
        <v>815</v>
      </c>
      <c r="B18" s="1249"/>
      <c r="C18" s="1249"/>
      <c r="D18" s="1249"/>
      <c r="E18" s="1249"/>
      <c r="F18" s="362"/>
      <c r="G18" s="362"/>
      <c r="H18" s="362"/>
      <c r="I18" s="362"/>
      <c r="J18" s="1250"/>
      <c r="K18" s="1250"/>
      <c r="L18" s="1250"/>
      <c r="M18" s="1250"/>
      <c r="O18" s="296"/>
      <c r="R18" s="296"/>
      <c r="U18" s="296"/>
    </row>
    <row r="19" spans="1:21" ht="15">
      <c r="A19" s="361" t="s">
        <v>817</v>
      </c>
      <c r="B19" s="1249"/>
      <c r="C19" s="1249"/>
      <c r="D19" s="1249"/>
      <c r="E19" s="1249"/>
      <c r="F19" s="362"/>
      <c r="G19" s="362"/>
      <c r="H19" s="362"/>
      <c r="I19" s="362"/>
      <c r="J19" s="1250"/>
      <c r="K19" s="1250"/>
      <c r="L19" s="1250"/>
      <c r="M19" s="1250"/>
      <c r="O19" s="296"/>
      <c r="R19" s="296"/>
      <c r="U19" s="296"/>
    </row>
    <row r="20" spans="1:21" ht="15">
      <c r="A20" s="361" t="s">
        <v>818</v>
      </c>
      <c r="B20" s="1249"/>
      <c r="C20" s="1249"/>
      <c r="D20" s="1249"/>
      <c r="E20" s="1249"/>
      <c r="F20" s="362"/>
      <c r="G20" s="362"/>
      <c r="H20" s="362"/>
      <c r="I20" s="362"/>
      <c r="J20" s="1250"/>
      <c r="K20" s="1250"/>
      <c r="L20" s="1250"/>
      <c r="M20" s="1250"/>
      <c r="O20" s="296"/>
      <c r="R20" s="296"/>
      <c r="U20" s="296"/>
    </row>
    <row r="21" spans="1:21" ht="15">
      <c r="A21" s="361" t="s">
        <v>820</v>
      </c>
      <c r="B21" s="1249"/>
      <c r="C21" s="1249"/>
      <c r="D21" s="1249"/>
      <c r="E21" s="1249"/>
      <c r="F21" s="362"/>
      <c r="G21" s="362"/>
      <c r="H21" s="362"/>
      <c r="I21" s="362"/>
      <c r="J21" s="1250"/>
      <c r="K21" s="1250"/>
      <c r="L21" s="1250"/>
      <c r="M21" s="1250"/>
      <c r="O21" s="296"/>
      <c r="R21" s="296"/>
      <c r="U21" s="296"/>
    </row>
    <row r="22" spans="1:21" ht="15">
      <c r="A22" s="361" t="s">
        <v>822</v>
      </c>
      <c r="B22" s="1249"/>
      <c r="C22" s="1249"/>
      <c r="D22" s="1249"/>
      <c r="E22" s="1249"/>
      <c r="F22" s="362"/>
      <c r="G22" s="362"/>
      <c r="H22" s="362"/>
      <c r="I22" s="362"/>
      <c r="J22" s="1250"/>
      <c r="K22" s="1250"/>
      <c r="L22" s="1250"/>
      <c r="M22" s="1250"/>
      <c r="O22" s="296"/>
      <c r="R22" s="296"/>
      <c r="U22" s="296"/>
    </row>
    <row r="23" spans="1:21" ht="15">
      <c r="A23" s="361" t="s">
        <v>840</v>
      </c>
      <c r="B23" s="1249"/>
      <c r="C23" s="1249"/>
      <c r="D23" s="1249"/>
      <c r="E23" s="1249"/>
      <c r="F23" s="362"/>
      <c r="G23" s="362"/>
      <c r="H23" s="362"/>
      <c r="I23" s="362"/>
      <c r="J23" s="1250"/>
      <c r="K23" s="1250"/>
      <c r="L23" s="1250"/>
      <c r="M23" s="1250"/>
      <c r="O23" s="296"/>
      <c r="R23" s="296"/>
      <c r="U23" s="296"/>
    </row>
    <row r="24" spans="1:21" ht="15">
      <c r="A24" s="361" t="s">
        <v>841</v>
      </c>
      <c r="B24" s="1249"/>
      <c r="C24" s="1249"/>
      <c r="D24" s="1249"/>
      <c r="E24" s="1249"/>
      <c r="F24" s="362"/>
      <c r="G24" s="362"/>
      <c r="H24" s="362"/>
      <c r="I24" s="362"/>
      <c r="J24" s="1250"/>
      <c r="K24" s="1250"/>
      <c r="L24" s="1250"/>
      <c r="M24" s="1250"/>
      <c r="O24" s="296"/>
      <c r="R24" s="296"/>
      <c r="U24" s="296"/>
    </row>
    <row r="27" spans="1:13" ht="15.75">
      <c r="A27" s="1081" t="str">
        <f>'A.LAP'!A29</f>
        <v>Szabadszállás</v>
      </c>
      <c r="B27" s="1081"/>
      <c r="C27" s="1081"/>
      <c r="D27" s="245">
        <f>'A.LAP'!D29</f>
        <v>2014</v>
      </c>
      <c r="E27" s="304" t="s">
        <v>732</v>
      </c>
      <c r="F27" s="304"/>
      <c r="G27" s="304"/>
      <c r="H27" s="304"/>
      <c r="I27" s="304"/>
      <c r="J27" s="245">
        <f>'A.LAP'!J29</f>
        <v>5</v>
      </c>
      <c r="K27" s="304" t="s">
        <v>733</v>
      </c>
      <c r="L27" s="245">
        <f>'A.LAP'!L29</f>
        <v>31</v>
      </c>
      <c r="M27" s="74" t="s">
        <v>782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82" t="s">
        <v>55</v>
      </c>
      <c r="K31" s="1082"/>
      <c r="L31" s="1082"/>
      <c r="M31" s="1082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152"/>
      <c r="C39" s="1152"/>
      <c r="D39" s="1152"/>
      <c r="E39" s="1152"/>
      <c r="F39" s="1152"/>
      <c r="G39" s="1152"/>
      <c r="H39" s="1152"/>
      <c r="I39" s="1152"/>
      <c r="J39" s="1152"/>
      <c r="K39" s="1152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B23:E23"/>
    <mergeCell ref="J23:M23"/>
    <mergeCell ref="B39:K39"/>
    <mergeCell ref="B24:E24"/>
    <mergeCell ref="J24:M24"/>
    <mergeCell ref="A27:C27"/>
    <mergeCell ref="J31:M31"/>
    <mergeCell ref="A13:D13"/>
    <mergeCell ref="E13:M13"/>
    <mergeCell ref="B15:M15"/>
    <mergeCell ref="B22:E22"/>
    <mergeCell ref="J22:M22"/>
    <mergeCell ref="B19:E19"/>
    <mergeCell ref="J19:M19"/>
    <mergeCell ref="B20:E20"/>
    <mergeCell ref="J20:M20"/>
    <mergeCell ref="A10:C10"/>
    <mergeCell ref="B21:E21"/>
    <mergeCell ref="J21:M21"/>
    <mergeCell ref="A16:A17"/>
    <mergeCell ref="B16:E16"/>
    <mergeCell ref="J16:M16"/>
    <mergeCell ref="B17:E17"/>
    <mergeCell ref="J17:M17"/>
    <mergeCell ref="B18:E18"/>
    <mergeCell ref="J18:M18"/>
    <mergeCell ref="A1:M1"/>
    <mergeCell ref="A8:M8"/>
    <mergeCell ref="A11:M11"/>
    <mergeCell ref="A12:B12"/>
    <mergeCell ref="C12:M12"/>
    <mergeCell ref="A2:M2"/>
    <mergeCell ref="A6:M6"/>
    <mergeCell ref="A7:M7"/>
    <mergeCell ref="A9:C9"/>
    <mergeCell ref="D9:M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3"/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78" t="s">
        <v>185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spans="1:13" ht="19.5">
      <c r="A3" s="1078"/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</row>
    <row r="5" spans="1:13" ht="15.75" customHeight="1">
      <c r="A5" s="284">
        <v>2013</v>
      </c>
      <c r="B5" s="285" t="s">
        <v>114</v>
      </c>
      <c r="C5" s="286" t="str">
        <f>'A.LAP'!D5</f>
        <v>Szabadszállás</v>
      </c>
      <c r="D5" s="285" t="s">
        <v>41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225" t="s">
        <v>165</v>
      </c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</row>
    <row r="7" spans="1:13" ht="16.5">
      <c r="A7" s="1162"/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</row>
    <row r="9" spans="1:13" ht="15">
      <c r="A9" s="1076" t="s">
        <v>44</v>
      </c>
      <c r="B9" s="1076"/>
      <c r="C9" s="1076"/>
      <c r="D9" s="365"/>
      <c r="E9" s="365"/>
      <c r="F9" s="365"/>
      <c r="G9" s="365"/>
      <c r="H9" s="365"/>
      <c r="I9" s="365"/>
      <c r="J9" s="365"/>
      <c r="K9" s="365"/>
      <c r="L9" s="365"/>
      <c r="M9" s="366"/>
    </row>
    <row r="10" spans="1:22" ht="15.75">
      <c r="A10" s="1068" t="s">
        <v>80</v>
      </c>
      <c r="B10" s="1068"/>
      <c r="C10" s="1068"/>
      <c r="D10" s="1257">
        <f>'1. oldal'!K74</f>
        <v>0</v>
      </c>
      <c r="E10" s="1257"/>
      <c r="F10" s="1257"/>
      <c r="G10" s="1257"/>
      <c r="H10" s="1257"/>
      <c r="I10" s="1257"/>
      <c r="J10" s="1257"/>
      <c r="K10" s="1257"/>
      <c r="L10" s="1257"/>
      <c r="M10" s="1257"/>
      <c r="V10" s="147" t="s">
        <v>197</v>
      </c>
    </row>
    <row r="11" spans="1:13" ht="15.75">
      <c r="A11" s="1068" t="s">
        <v>778</v>
      </c>
      <c r="B11" s="1068"/>
      <c r="C11" s="1123">
        <f>'A.LAP'!C13</f>
        <v>0</v>
      </c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</row>
    <row r="12" spans="1:22" ht="15">
      <c r="A12" s="1072" t="s">
        <v>199</v>
      </c>
      <c r="B12" s="1072"/>
      <c r="C12" s="1072"/>
      <c r="D12" s="1072"/>
      <c r="E12" s="1073">
        <f>'A.LAP'!E14</f>
      </c>
      <c r="F12" s="1073"/>
      <c r="G12" s="1073"/>
      <c r="H12" s="1073"/>
      <c r="I12" s="1073"/>
      <c r="J12" s="1073"/>
      <c r="K12" s="1073"/>
      <c r="L12" s="1073"/>
      <c r="M12" s="1073"/>
      <c r="V12" s="147" t="s">
        <v>200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201</v>
      </c>
    </row>
    <row r="14" spans="1:13" ht="30" customHeight="1">
      <c r="A14" s="1258" t="s">
        <v>202</v>
      </c>
      <c r="B14" s="1258"/>
      <c r="C14" s="1258"/>
      <c r="D14" s="1258"/>
      <c r="E14" s="1258"/>
      <c r="J14" s="383" t="s">
        <v>48</v>
      </c>
      <c r="K14" s="1064" t="s">
        <v>730</v>
      </c>
      <c r="L14" s="1064"/>
      <c r="M14" s="1064"/>
    </row>
    <row r="15" spans="1:17" ht="60" customHeight="1">
      <c r="A15" s="291"/>
      <c r="B15" s="1259" t="s">
        <v>203</v>
      </c>
      <c r="C15" s="1259"/>
      <c r="D15" s="1259"/>
      <c r="E15" s="1259"/>
      <c r="F15" s="140"/>
      <c r="G15" s="140"/>
      <c r="H15" s="140"/>
      <c r="I15" s="140"/>
      <c r="J15" s="389">
        <f>SUM(J16:J22)</f>
        <v>0</v>
      </c>
      <c r="K15" s="1066"/>
      <c r="L15" s="1066"/>
      <c r="M15" s="1066"/>
      <c r="N15" s="349"/>
      <c r="Q15" s="65">
        <v>0</v>
      </c>
    </row>
    <row r="16" spans="1:17" ht="46.5" customHeight="1">
      <c r="A16" s="1260"/>
      <c r="B16" s="1260"/>
      <c r="C16" s="1260"/>
      <c r="D16" s="1260"/>
      <c r="E16" s="1260"/>
      <c r="F16" s="367"/>
      <c r="G16" s="367"/>
      <c r="H16" s="367"/>
      <c r="I16" s="367"/>
      <c r="J16" s="390"/>
      <c r="K16" s="1066"/>
      <c r="L16" s="1066"/>
      <c r="M16" s="1066"/>
      <c r="N16" s="296"/>
      <c r="Q16" s="65">
        <v>0</v>
      </c>
    </row>
    <row r="17" spans="1:17" ht="46.5" customHeight="1">
      <c r="A17" s="1260"/>
      <c r="B17" s="1260"/>
      <c r="C17" s="1260"/>
      <c r="D17" s="1260"/>
      <c r="E17" s="1260"/>
      <c r="F17" s="368"/>
      <c r="G17" s="368"/>
      <c r="H17" s="368"/>
      <c r="I17" s="368"/>
      <c r="J17" s="391"/>
      <c r="K17" s="1066"/>
      <c r="L17" s="1066"/>
      <c r="M17" s="1066"/>
      <c r="N17" s="296"/>
      <c r="O17" s="354"/>
      <c r="P17" s="349"/>
      <c r="Q17" s="65">
        <v>0</v>
      </c>
    </row>
    <row r="18" spans="1:17" ht="46.5" customHeight="1">
      <c r="A18" s="1260"/>
      <c r="B18" s="1260"/>
      <c r="C18" s="1260"/>
      <c r="D18" s="1260"/>
      <c r="E18" s="1260"/>
      <c r="F18" s="367"/>
      <c r="G18" s="367"/>
      <c r="H18" s="367"/>
      <c r="I18" s="367"/>
      <c r="J18" s="390"/>
      <c r="K18" s="1066"/>
      <c r="L18" s="1066"/>
      <c r="M18" s="1066"/>
      <c r="N18" s="296"/>
      <c r="O18" s="87"/>
      <c r="Q18" s="65">
        <v>0</v>
      </c>
    </row>
    <row r="19" spans="1:17" ht="46.5" customHeight="1">
      <c r="A19" s="1260"/>
      <c r="B19" s="1260"/>
      <c r="C19" s="1260"/>
      <c r="D19" s="1260"/>
      <c r="E19" s="1260"/>
      <c r="F19" s="369"/>
      <c r="G19" s="369"/>
      <c r="H19" s="369"/>
      <c r="I19" s="369"/>
      <c r="J19" s="392"/>
      <c r="K19" s="1066"/>
      <c r="L19" s="1066"/>
      <c r="M19" s="1066"/>
      <c r="N19" s="296"/>
      <c r="Q19" s="65">
        <v>0</v>
      </c>
    </row>
    <row r="20" spans="1:17" ht="46.5" customHeight="1">
      <c r="A20" s="1260"/>
      <c r="B20" s="1260"/>
      <c r="C20" s="1260"/>
      <c r="D20" s="1260"/>
      <c r="E20" s="1260"/>
      <c r="F20" s="370"/>
      <c r="G20" s="370"/>
      <c r="H20" s="370"/>
      <c r="I20" s="370"/>
      <c r="J20" s="392"/>
      <c r="K20" s="1066"/>
      <c r="L20" s="1066"/>
      <c r="M20" s="1066"/>
      <c r="N20" s="296"/>
      <c r="Q20" s="65">
        <v>0</v>
      </c>
    </row>
    <row r="21" spans="1:17" ht="46.5" customHeight="1">
      <c r="A21" s="1260"/>
      <c r="B21" s="1260"/>
      <c r="C21" s="1260"/>
      <c r="D21" s="1260"/>
      <c r="E21" s="1260"/>
      <c r="F21" s="370"/>
      <c r="G21" s="370"/>
      <c r="H21" s="370"/>
      <c r="I21" s="370"/>
      <c r="J21" s="392"/>
      <c r="K21" s="1066"/>
      <c r="L21" s="1066"/>
      <c r="M21" s="1066"/>
      <c r="N21" s="296"/>
      <c r="Q21" s="65">
        <v>0</v>
      </c>
    </row>
    <row r="22" spans="1:17" ht="46.5" customHeight="1">
      <c r="A22" s="1260"/>
      <c r="B22" s="1260"/>
      <c r="C22" s="1260"/>
      <c r="D22" s="1260"/>
      <c r="E22" s="1260"/>
      <c r="F22" s="370"/>
      <c r="G22" s="370"/>
      <c r="H22" s="370"/>
      <c r="I22" s="370"/>
      <c r="J22" s="393"/>
      <c r="K22" s="1066"/>
      <c r="L22" s="1066"/>
      <c r="M22" s="1066"/>
      <c r="N22" s="296"/>
      <c r="Q22" s="65">
        <v>0</v>
      </c>
    </row>
    <row r="23" spans="1:17" ht="12.75" customHeight="1" hidden="1">
      <c r="A23" s="1261"/>
      <c r="B23" s="1261"/>
      <c r="C23" s="1261"/>
      <c r="D23" s="1261"/>
      <c r="E23" s="1261"/>
      <c r="F23" s="65"/>
      <c r="G23" s="65"/>
      <c r="H23" s="65"/>
      <c r="I23" s="65"/>
      <c r="J23" s="371"/>
      <c r="K23" s="1083"/>
      <c r="L23" s="1083"/>
      <c r="M23" s="1083"/>
      <c r="N23" s="296"/>
      <c r="Q23" s="65">
        <v>0</v>
      </c>
    </row>
    <row r="24" ht="15">
      <c r="Q24" s="65">
        <v>0</v>
      </c>
    </row>
    <row r="25" spans="1:13" ht="15.75">
      <c r="A25" s="1081" t="str">
        <f>B_LAP!A28</f>
        <v>Szabadszállás</v>
      </c>
      <c r="B25" s="1081"/>
      <c r="C25" s="1081"/>
      <c r="D25" s="245">
        <f>B_LAP!D28</f>
        <v>2014</v>
      </c>
      <c r="E25" s="304" t="s">
        <v>732</v>
      </c>
      <c r="F25" s="304"/>
      <c r="G25" s="304"/>
      <c r="H25" s="304"/>
      <c r="I25" s="304"/>
      <c r="J25" s="245">
        <f>B_LAP!J28</f>
        <v>5</v>
      </c>
      <c r="K25" s="304" t="s">
        <v>733</v>
      </c>
      <c r="L25" s="245">
        <f>B_LAP!L28</f>
        <v>31</v>
      </c>
      <c r="M25" s="74" t="s">
        <v>782</v>
      </c>
    </row>
    <row r="27" spans="10:13" ht="15">
      <c r="J27" s="305"/>
      <c r="K27" s="305"/>
      <c r="L27" s="305"/>
      <c r="M27" s="305"/>
    </row>
    <row r="28" spans="10:13" ht="15">
      <c r="J28" s="1082" t="s">
        <v>55</v>
      </c>
      <c r="K28" s="1082"/>
      <c r="L28" s="1082"/>
      <c r="M28" s="1082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J28:M28"/>
    <mergeCell ref="A21:E21"/>
    <mergeCell ref="K21:M21"/>
    <mergeCell ref="A22:E22"/>
    <mergeCell ref="K22:M22"/>
    <mergeCell ref="A25:C25"/>
    <mergeCell ref="A23:E23"/>
    <mergeCell ref="K23:M23"/>
    <mergeCell ref="K20:M20"/>
    <mergeCell ref="K15:M15"/>
    <mergeCell ref="K17:M17"/>
    <mergeCell ref="A16:E16"/>
    <mergeCell ref="K16:M16"/>
    <mergeCell ref="A20:E20"/>
    <mergeCell ref="A17:E17"/>
    <mergeCell ref="K18:M18"/>
    <mergeCell ref="A19:E19"/>
    <mergeCell ref="A18:E18"/>
    <mergeCell ref="A12:D12"/>
    <mergeCell ref="A10:C10"/>
    <mergeCell ref="A11:B11"/>
    <mergeCell ref="C11:M11"/>
    <mergeCell ref="E12:M12"/>
    <mergeCell ref="K19:M19"/>
    <mergeCell ref="A9:C9"/>
    <mergeCell ref="D10:M10"/>
    <mergeCell ref="A2:M2"/>
    <mergeCell ref="A3:M3"/>
    <mergeCell ref="A6:M6"/>
    <mergeCell ref="A7:M7"/>
    <mergeCell ref="A14:E14"/>
    <mergeCell ref="K14:M14"/>
    <mergeCell ref="B15:E1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D190"/>
  <sheetViews>
    <sheetView workbookViewId="0" topLeftCell="F25">
      <selection activeCell="AD217" sqref="AD217"/>
    </sheetView>
  </sheetViews>
  <sheetFormatPr defaultColWidth="9.140625" defaultRowHeight="12.75"/>
  <cols>
    <col min="1" max="1" width="7.8515625" style="741" hidden="1" customWidth="1"/>
    <col min="2" max="2" width="4.140625" style="741" hidden="1" customWidth="1"/>
    <col min="3" max="3" width="25.7109375" style="741" hidden="1" customWidth="1"/>
    <col min="4" max="4" width="5.57421875" style="741" hidden="1" customWidth="1"/>
    <col min="5" max="5" width="9.140625" style="741" hidden="1" customWidth="1"/>
    <col min="6" max="6" width="27.00390625" style="741" customWidth="1"/>
    <col min="7" max="7" width="0" style="741" hidden="1" customWidth="1"/>
    <col min="8" max="9" width="13.7109375" style="741" hidden="1" customWidth="1"/>
    <col min="10" max="10" width="13.7109375" style="741" customWidth="1"/>
    <col min="11" max="11" width="9.140625" style="740" hidden="1" customWidth="1"/>
    <col min="12" max="12" width="10.57421875" style="740" customWidth="1"/>
    <col min="13" max="18" width="9.140625" style="740" hidden="1" customWidth="1"/>
    <col min="19" max="27" width="9.140625" style="741" hidden="1" customWidth="1"/>
    <col min="28" max="28" width="9.140625" style="741" customWidth="1"/>
    <col min="29" max="29" width="16.00390625" style="741" customWidth="1"/>
    <col min="30" max="16384" width="9.140625" style="741" customWidth="1"/>
  </cols>
  <sheetData>
    <row r="1" spans="1:10" ht="12.75" customHeight="1" hidden="1">
      <c r="A1" s="1265" t="s">
        <v>368</v>
      </c>
      <c r="B1" s="1265"/>
      <c r="C1" s="1265"/>
      <c r="D1" s="1265"/>
      <c r="E1" s="1265"/>
      <c r="F1" s="1265"/>
      <c r="G1" s="738"/>
      <c r="H1" s="739"/>
      <c r="I1" s="1266"/>
      <c r="J1" s="1266"/>
    </row>
    <row r="2" spans="1:10" ht="12.75" customHeight="1" hidden="1">
      <c r="A2" s="1265"/>
      <c r="B2" s="1265"/>
      <c r="C2" s="1265"/>
      <c r="D2" s="1265"/>
      <c r="E2" s="1265"/>
      <c r="F2" s="1265"/>
      <c r="G2" s="738"/>
      <c r="H2" s="738"/>
      <c r="I2" s="738"/>
      <c r="J2" s="738"/>
    </row>
    <row r="3" spans="1:11" ht="12.75" hidden="1">
      <c r="A3" s="740"/>
      <c r="B3" s="1262"/>
      <c r="C3" s="1262"/>
      <c r="D3" s="742">
        <v>2005</v>
      </c>
      <c r="E3" s="743">
        <v>2013</v>
      </c>
      <c r="F3" s="1267"/>
      <c r="G3" s="1267"/>
      <c r="H3" s="1267"/>
      <c r="I3" s="1267"/>
      <c r="J3" s="1267"/>
      <c r="K3" s="744"/>
    </row>
    <row r="4" spans="1:11" ht="12.75" hidden="1">
      <c r="A4" s="1268"/>
      <c r="B4" s="1268"/>
      <c r="C4" s="1268"/>
      <c r="D4" s="1268"/>
      <c r="E4" s="1268"/>
      <c r="F4" s="1268"/>
      <c r="G4" s="1268"/>
      <c r="H4" s="1268"/>
      <c r="I4" s="1268"/>
      <c r="J4" s="1268"/>
      <c r="K4" s="745"/>
    </row>
    <row r="5" spans="1:11" ht="12.75" hidden="1">
      <c r="A5" s="1268"/>
      <c r="B5" s="1268"/>
      <c r="C5" s="1268"/>
      <c r="D5" s="1268"/>
      <c r="E5" s="1268"/>
      <c r="F5" s="1268"/>
      <c r="G5" s="1268"/>
      <c r="H5" s="1268"/>
      <c r="I5" s="1268"/>
      <c r="J5" s="1268"/>
      <c r="K5" s="745"/>
    </row>
    <row r="6" spans="1:11" ht="15.75" customHeight="1" hidden="1">
      <c r="A6" s="740"/>
      <c r="B6" s="1262" t="s">
        <v>369</v>
      </c>
      <c r="C6" s="1262"/>
      <c r="D6" s="1264" t="s">
        <v>58</v>
      </c>
      <c r="E6" s="1264"/>
      <c r="F6" s="1264"/>
      <c r="G6" s="1264"/>
      <c r="H6" s="1264"/>
      <c r="I6" s="1264"/>
      <c r="J6" s="1264"/>
      <c r="K6" s="747"/>
    </row>
    <row r="7" spans="1:11" ht="15.75" customHeight="1" hidden="1">
      <c r="A7" s="740"/>
      <c r="B7" s="1262" t="s">
        <v>370</v>
      </c>
      <c r="C7" s="1262"/>
      <c r="D7" s="1264">
        <v>12345678213</v>
      </c>
      <c r="E7" s="1264"/>
      <c r="F7" s="1264"/>
      <c r="G7" s="1264"/>
      <c r="H7" s="1264"/>
      <c r="I7" s="1264"/>
      <c r="J7" s="1264"/>
      <c r="K7" s="747"/>
    </row>
    <row r="8" spans="1:11" ht="15.75" customHeight="1" hidden="1">
      <c r="A8" s="740"/>
      <c r="B8" s="1262"/>
      <c r="C8" s="1262"/>
      <c r="D8" s="748"/>
      <c r="E8" s="748"/>
      <c r="F8" s="748"/>
      <c r="G8" s="748"/>
      <c r="H8" s="748"/>
      <c r="I8" s="748"/>
      <c r="J8" s="748"/>
      <c r="K8" s="747"/>
    </row>
    <row r="9" spans="1:11" ht="15.75" customHeight="1" hidden="1">
      <c r="A9" s="740"/>
      <c r="B9" s="1262" t="s">
        <v>371</v>
      </c>
      <c r="C9" s="1262"/>
      <c r="D9" s="1263">
        <v>45646546</v>
      </c>
      <c r="E9" s="1263"/>
      <c r="F9" s="1263"/>
      <c r="G9" s="1263"/>
      <c r="H9" s="1263"/>
      <c r="I9" s="1263"/>
      <c r="J9" s="1263"/>
      <c r="K9" s="747"/>
    </row>
    <row r="10" spans="1:11" ht="15.75" customHeight="1" hidden="1">
      <c r="A10" s="740"/>
      <c r="B10" s="1262" t="s">
        <v>372</v>
      </c>
      <c r="C10" s="1262"/>
      <c r="D10" s="746">
        <v>2112</v>
      </c>
      <c r="E10" s="746"/>
      <c r="F10" s="746" t="s">
        <v>225</v>
      </c>
      <c r="G10" s="746"/>
      <c r="H10" s="1272" t="s">
        <v>59</v>
      </c>
      <c r="I10" s="1272"/>
      <c r="J10" s="1272"/>
      <c r="K10" s="749" t="str">
        <f>CONCATENATE(D10,E10,F10,G10,H10)</f>
        <v>2112VeresegyházFő út 1.</v>
      </c>
    </row>
    <row r="11" spans="1:13" ht="15.75" customHeight="1" hidden="1">
      <c r="A11" s="740"/>
      <c r="B11" s="1262" t="s">
        <v>374</v>
      </c>
      <c r="C11" s="1262"/>
      <c r="D11" s="746">
        <v>2112</v>
      </c>
      <c r="E11" s="746"/>
      <c r="F11" s="746" t="s">
        <v>225</v>
      </c>
      <c r="G11" s="746"/>
      <c r="H11" s="1272" t="s">
        <v>59</v>
      </c>
      <c r="I11" s="1272"/>
      <c r="J11" s="1272"/>
      <c r="K11" s="749" t="str">
        <f>CONCATENATE(D11,E11,F11,G11,H11)</f>
        <v>2112VeresegyházFő út 1.</v>
      </c>
      <c r="M11" s="750" t="s">
        <v>375</v>
      </c>
    </row>
    <row r="12" spans="1:18" ht="15.75" customHeight="1" hidden="1">
      <c r="A12" s="740"/>
      <c r="B12" s="1262" t="s">
        <v>376</v>
      </c>
      <c r="C12" s="1262"/>
      <c r="D12" s="1264">
        <v>11546456</v>
      </c>
      <c r="E12" s="1264"/>
      <c r="F12" s="1264"/>
      <c r="G12" s="1264"/>
      <c r="H12" s="1264"/>
      <c r="I12" s="1264"/>
      <c r="J12" s="1264"/>
      <c r="K12" s="749"/>
      <c r="M12" s="1273" t="s">
        <v>52</v>
      </c>
      <c r="N12" s="1274"/>
      <c r="O12" s="1274"/>
      <c r="P12" s="1274"/>
      <c r="Q12" s="1274"/>
      <c r="R12" s="1274"/>
    </row>
    <row r="13" spans="1:11" ht="12.75" customHeight="1" hidden="1">
      <c r="A13" s="740"/>
      <c r="B13" s="1262" t="s">
        <v>377</v>
      </c>
      <c r="C13" s="1262"/>
      <c r="D13" s="1275"/>
      <c r="E13" s="1275"/>
      <c r="F13" s="1275"/>
      <c r="G13" s="1275"/>
      <c r="H13" s="1275"/>
      <c r="I13" s="1275"/>
      <c r="J13" s="1275"/>
      <c r="K13" s="749"/>
    </row>
    <row r="14" spans="1:11" ht="15.75" customHeight="1" hidden="1">
      <c r="A14" s="740"/>
      <c r="B14" s="1262" t="s">
        <v>378</v>
      </c>
      <c r="C14" s="1262"/>
      <c r="D14" s="1264">
        <v>54646464664</v>
      </c>
      <c r="E14" s="1264"/>
      <c r="F14" s="1264"/>
      <c r="G14" s="1264"/>
      <c r="H14" s="1264"/>
      <c r="I14" s="1264"/>
      <c r="J14" s="1264"/>
      <c r="K14" s="749"/>
    </row>
    <row r="15" spans="1:13" ht="15.75" customHeight="1" hidden="1">
      <c r="A15" s="740"/>
      <c r="B15" s="1262" t="s">
        <v>379</v>
      </c>
      <c r="C15" s="1262"/>
      <c r="D15" s="1269" t="s">
        <v>60</v>
      </c>
      <c r="E15" s="1270"/>
      <c r="F15" s="1270"/>
      <c r="G15" s="1270"/>
      <c r="H15" s="1271"/>
      <c r="I15" s="1269" t="s">
        <v>61</v>
      </c>
      <c r="J15" s="1277"/>
      <c r="K15" s="749"/>
      <c r="M15" s="751" t="s">
        <v>155</v>
      </c>
    </row>
    <row r="16" spans="1:11" ht="15.75" customHeight="1" hidden="1" thickBot="1">
      <c r="A16" s="752"/>
      <c r="B16" s="1262" t="s">
        <v>380</v>
      </c>
      <c r="C16" s="1262"/>
      <c r="D16" s="753">
        <v>1456</v>
      </c>
      <c r="E16" s="754"/>
      <c r="F16" s="755" t="s">
        <v>62</v>
      </c>
      <c r="G16" s="755"/>
      <c r="H16" s="1276"/>
      <c r="I16" s="1276"/>
      <c r="J16" s="1276"/>
      <c r="K16" s="749"/>
    </row>
    <row r="17" spans="1:11" ht="15.75" customHeight="1" hidden="1" thickBot="1">
      <c r="A17" s="1284" t="s">
        <v>381</v>
      </c>
      <c r="B17" s="756" t="s">
        <v>382</v>
      </c>
      <c r="C17" s="756"/>
      <c r="D17" s="1278"/>
      <c r="E17" s="1279"/>
      <c r="F17" s="1279"/>
      <c r="G17" s="1279"/>
      <c r="H17" s="1279"/>
      <c r="I17" s="1286"/>
      <c r="J17" s="1287"/>
      <c r="K17" s="749"/>
    </row>
    <row r="18" spans="1:11" ht="15.75" customHeight="1" hidden="1" thickBot="1">
      <c r="A18" s="1284"/>
      <c r="B18" s="757" t="s">
        <v>383</v>
      </c>
      <c r="C18" s="757"/>
      <c r="D18" s="1288"/>
      <c r="E18" s="1263"/>
      <c r="F18" s="1263"/>
      <c r="G18" s="1263"/>
      <c r="H18" s="1263"/>
      <c r="I18" s="1263"/>
      <c r="J18" s="1289"/>
      <c r="K18" s="749"/>
    </row>
    <row r="19" spans="1:13" ht="15.75" customHeight="1" hidden="1" thickBot="1">
      <c r="A19" s="1284"/>
      <c r="B19" s="757" t="s">
        <v>384</v>
      </c>
      <c r="C19" s="757"/>
      <c r="D19" s="1288"/>
      <c r="E19" s="1263"/>
      <c r="F19" s="1263"/>
      <c r="G19" s="1263"/>
      <c r="H19" s="1263"/>
      <c r="I19" s="1263"/>
      <c r="J19" s="1289"/>
      <c r="K19" s="749"/>
      <c r="M19" s="758" t="s">
        <v>474</v>
      </c>
    </row>
    <row r="20" spans="1:11" ht="15.75" customHeight="1" hidden="1" thickBot="1">
      <c r="A20" s="1284"/>
      <c r="B20" s="757" t="s">
        <v>385</v>
      </c>
      <c r="C20" s="757"/>
      <c r="D20" s="1288"/>
      <c r="E20" s="1263"/>
      <c r="F20" s="1263"/>
      <c r="G20" s="1263"/>
      <c r="H20" s="1263"/>
      <c r="I20" s="1263"/>
      <c r="J20" s="1289"/>
      <c r="K20" s="749"/>
    </row>
    <row r="21" spans="1:11" ht="15.75" customHeight="1" hidden="1" thickBot="1">
      <c r="A21" s="1284"/>
      <c r="B21" s="1285" t="s">
        <v>386</v>
      </c>
      <c r="C21" s="1285"/>
      <c r="D21" s="759"/>
      <c r="E21" s="760"/>
      <c r="F21" s="761"/>
      <c r="G21" s="760"/>
      <c r="H21" s="762"/>
      <c r="I21" s="762"/>
      <c r="J21" s="763"/>
      <c r="K21" s="749"/>
    </row>
    <row r="22" spans="1:11" ht="12.75" hidden="1">
      <c r="A22" s="1268"/>
      <c r="B22" s="1268"/>
      <c r="C22" s="1268"/>
      <c r="D22" s="1268"/>
      <c r="E22" s="1268"/>
      <c r="F22" s="1268"/>
      <c r="G22" s="1268"/>
      <c r="H22" s="1268"/>
      <c r="I22" s="1268"/>
      <c r="J22" s="1268"/>
      <c r="K22" s="749"/>
    </row>
    <row r="23" spans="1:11" ht="15.75" customHeight="1" hidden="1">
      <c r="A23" s="1268"/>
      <c r="B23" s="1268"/>
      <c r="C23" s="1268"/>
      <c r="D23" s="1268"/>
      <c r="E23" s="1268"/>
      <c r="F23" s="1268"/>
      <c r="G23" s="1268"/>
      <c r="H23" s="1268"/>
      <c r="I23" s="1268"/>
      <c r="J23" s="1268"/>
      <c r="K23" s="749"/>
    </row>
    <row r="24" spans="1:13" ht="15.75" customHeight="1" hidden="1">
      <c r="A24" s="740"/>
      <c r="B24" s="764"/>
      <c r="C24" s="1262" t="s">
        <v>387</v>
      </c>
      <c r="D24" s="1262"/>
      <c r="E24" s="1262"/>
      <c r="F24" s="1262"/>
      <c r="G24" s="1262"/>
      <c r="H24" s="1262"/>
      <c r="I24" s="1262"/>
      <c r="J24" s="1262"/>
      <c r="K24" s="749"/>
      <c r="M24" s="740" t="s">
        <v>388</v>
      </c>
    </row>
    <row r="25" spans="1:12" ht="15.75" customHeight="1">
      <c r="A25" s="1282" t="s">
        <v>389</v>
      </c>
      <c r="B25" s="1282"/>
      <c r="C25" s="1282"/>
      <c r="D25" s="1282"/>
      <c r="E25" s="1282"/>
      <c r="F25" s="1282"/>
      <c r="G25" s="1282"/>
      <c r="H25" s="1282"/>
      <c r="I25" s="1282"/>
      <c r="J25" s="1282"/>
      <c r="K25" s="749"/>
      <c r="L25" s="765" t="s">
        <v>749</v>
      </c>
    </row>
    <row r="26" spans="1:30" ht="12.75">
      <c r="A26" s="766">
        <v>26</v>
      </c>
      <c r="B26" s="767">
        <v>1</v>
      </c>
      <c r="C26" s="768" t="s">
        <v>390</v>
      </c>
      <c r="D26" s="769">
        <f>D10</f>
        <v>2112</v>
      </c>
      <c r="E26" s="769" t="s">
        <v>373</v>
      </c>
      <c r="F26" s="803" t="s">
        <v>198</v>
      </c>
      <c r="G26" s="769" t="s">
        <v>373</v>
      </c>
      <c r="H26" s="1283" t="str">
        <f>H10</f>
        <v>Fő út 1.</v>
      </c>
      <c r="I26" s="1283"/>
      <c r="J26" s="846">
        <v>0.017</v>
      </c>
      <c r="K26" s="749" t="str">
        <f>CONCATENATE(D26," ",E26," ",F26," ",G26," ",H26)</f>
        <v>2112   Szabadszállás   Fő út 1.</v>
      </c>
      <c r="L26" s="846">
        <v>0.017</v>
      </c>
      <c r="M26" s="772">
        <v>2013</v>
      </c>
      <c r="N26" s="772">
        <v>1</v>
      </c>
      <c r="O26" s="772">
        <v>1</v>
      </c>
      <c r="P26" s="772">
        <v>2013</v>
      </c>
      <c r="Q26" s="772">
        <v>12</v>
      </c>
      <c r="R26" s="772">
        <v>31</v>
      </c>
      <c r="U26" s="773" t="str">
        <f>CONCATENATE(M26,".",N26,".",O26)</f>
        <v>2013.1.1</v>
      </c>
      <c r="V26" s="773"/>
      <c r="W26" s="773"/>
      <c r="X26" s="773" t="str">
        <f>CONCATENATE(P26,".",Q26,".",R26)</f>
        <v>2013.12.31</v>
      </c>
      <c r="Y26" s="773"/>
      <c r="Z26" s="773">
        <f>IF(X26="2013.12.31",X26-U26+1,0)</f>
        <v>365</v>
      </c>
      <c r="AC26" s="844" t="s">
        <v>192</v>
      </c>
      <c r="AD26" s="845">
        <v>0</v>
      </c>
    </row>
    <row r="27" spans="1:26" ht="12.75" hidden="1">
      <c r="A27" s="766">
        <v>27</v>
      </c>
      <c r="B27" s="767"/>
      <c r="C27" s="768" t="s">
        <v>391</v>
      </c>
      <c r="D27" s="774" t="s">
        <v>226</v>
      </c>
      <c r="E27" s="774"/>
      <c r="F27" s="774" t="s">
        <v>227</v>
      </c>
      <c r="G27" s="774"/>
      <c r="H27" s="1280" t="s">
        <v>228</v>
      </c>
      <c r="I27" s="1281"/>
      <c r="J27" s="770">
        <v>0.02</v>
      </c>
      <c r="K27" s="749" t="str">
        <f>CONCATENATE(D27," ",E27," ",F27," ",G27," ",H27)</f>
        <v>2151  Fót  Dózsa Gy.út 54</v>
      </c>
      <c r="L27" s="771">
        <f aca="true" t="shared" si="0" ref="L27:L90">J27</f>
        <v>0.02</v>
      </c>
      <c r="M27" s="772">
        <v>2013</v>
      </c>
      <c r="N27" s="772">
        <v>1</v>
      </c>
      <c r="O27" s="772">
        <v>1</v>
      </c>
      <c r="P27" s="772">
        <v>2013</v>
      </c>
      <c r="Q27" s="772">
        <v>12</v>
      </c>
      <c r="R27" s="772">
        <v>31</v>
      </c>
      <c r="U27" s="773" t="str">
        <f aca="true" t="shared" si="1" ref="U27:U90">CONCATENATE(M27,".",N27,".",O27)</f>
        <v>2013.1.1</v>
      </c>
      <c r="V27" s="773"/>
      <c r="W27" s="773"/>
      <c r="X27" s="773" t="str">
        <f aca="true" t="shared" si="2" ref="X27:X90">CONCATENATE(P27,".",Q27,".",R27)</f>
        <v>2013.12.31</v>
      </c>
      <c r="Y27" s="773"/>
      <c r="Z27" s="773">
        <f aca="true" t="shared" si="3" ref="Z27:Z90">IF(X27="2013.12.31",X27-U27+1,0)</f>
        <v>365</v>
      </c>
    </row>
    <row r="28" spans="1:26" ht="12.75" hidden="1">
      <c r="A28" s="766">
        <v>28</v>
      </c>
      <c r="B28" s="767"/>
      <c r="C28" s="768" t="s">
        <v>392</v>
      </c>
      <c r="D28" s="774"/>
      <c r="E28" s="775"/>
      <c r="F28" s="774"/>
      <c r="G28" s="775"/>
      <c r="H28" s="1280"/>
      <c r="I28" s="1281"/>
      <c r="J28" s="770">
        <v>0.02</v>
      </c>
      <c r="K28" s="749" t="str">
        <f aca="true" t="shared" si="4" ref="K28:K91">CONCATENATE(D28," ",E28," ",F28," ",G28," ",H28)</f>
        <v>    </v>
      </c>
      <c r="L28" s="771">
        <f t="shared" si="0"/>
        <v>0.02</v>
      </c>
      <c r="M28" s="772">
        <v>2013</v>
      </c>
      <c r="N28" s="772">
        <v>1</v>
      </c>
      <c r="O28" s="772">
        <v>1</v>
      </c>
      <c r="P28" s="772">
        <v>2013</v>
      </c>
      <c r="Q28" s="772">
        <v>12</v>
      </c>
      <c r="R28" s="772">
        <v>31</v>
      </c>
      <c r="U28" s="773" t="str">
        <f t="shared" si="1"/>
        <v>2013.1.1</v>
      </c>
      <c r="V28" s="773"/>
      <c r="W28" s="773"/>
      <c r="X28" s="773" t="str">
        <f t="shared" si="2"/>
        <v>2013.12.31</v>
      </c>
      <c r="Y28" s="773"/>
      <c r="Z28" s="773">
        <f t="shared" si="3"/>
        <v>365</v>
      </c>
    </row>
    <row r="29" spans="1:26" ht="12.75" hidden="1">
      <c r="A29" s="766">
        <v>29</v>
      </c>
      <c r="B29" s="767"/>
      <c r="C29" s="768" t="s">
        <v>393</v>
      </c>
      <c r="D29" s="774"/>
      <c r="E29" s="775"/>
      <c r="F29" s="774"/>
      <c r="G29" s="775"/>
      <c r="H29" s="1280"/>
      <c r="I29" s="1281"/>
      <c r="J29" s="770">
        <v>0.02</v>
      </c>
      <c r="K29" s="749" t="str">
        <f t="shared" si="4"/>
        <v>    </v>
      </c>
      <c r="L29" s="771">
        <f t="shared" si="0"/>
        <v>0.02</v>
      </c>
      <c r="M29" s="772">
        <v>2013</v>
      </c>
      <c r="N29" s="772">
        <v>1</v>
      </c>
      <c r="O29" s="772">
        <v>1</v>
      </c>
      <c r="P29" s="772">
        <v>2013</v>
      </c>
      <c r="Q29" s="772">
        <v>12</v>
      </c>
      <c r="R29" s="772">
        <v>31</v>
      </c>
      <c r="U29" s="773" t="str">
        <f t="shared" si="1"/>
        <v>2013.1.1</v>
      </c>
      <c r="V29" s="773"/>
      <c r="W29" s="773"/>
      <c r="X29" s="773" t="str">
        <f t="shared" si="2"/>
        <v>2013.12.31</v>
      </c>
      <c r="Y29" s="773"/>
      <c r="Z29" s="773">
        <f t="shared" si="3"/>
        <v>365</v>
      </c>
    </row>
    <row r="30" spans="1:26" ht="12.75" hidden="1">
      <c r="A30" s="766">
        <v>30</v>
      </c>
      <c r="B30" s="767"/>
      <c r="C30" s="768" t="s">
        <v>394</v>
      </c>
      <c r="D30" s="774"/>
      <c r="E30" s="775"/>
      <c r="F30" s="774"/>
      <c r="G30" s="775"/>
      <c r="H30" s="1280"/>
      <c r="I30" s="1281"/>
      <c r="J30" s="770">
        <v>0.02</v>
      </c>
      <c r="K30" s="749" t="str">
        <f t="shared" si="4"/>
        <v>    </v>
      </c>
      <c r="L30" s="771">
        <f t="shared" si="0"/>
        <v>0.02</v>
      </c>
      <c r="M30" s="772">
        <v>2013</v>
      </c>
      <c r="N30" s="772">
        <v>1</v>
      </c>
      <c r="O30" s="772">
        <v>1</v>
      </c>
      <c r="P30" s="772">
        <v>2013</v>
      </c>
      <c r="Q30" s="772">
        <v>12</v>
      </c>
      <c r="R30" s="772">
        <v>31</v>
      </c>
      <c r="U30" s="773" t="str">
        <f t="shared" si="1"/>
        <v>2013.1.1</v>
      </c>
      <c r="V30" s="773"/>
      <c r="W30" s="773"/>
      <c r="X30" s="773" t="str">
        <f t="shared" si="2"/>
        <v>2013.12.31</v>
      </c>
      <c r="Y30" s="773"/>
      <c r="Z30" s="773">
        <f t="shared" si="3"/>
        <v>365</v>
      </c>
    </row>
    <row r="31" spans="1:26" ht="12.75" hidden="1">
      <c r="A31" s="766">
        <v>31</v>
      </c>
      <c r="B31" s="767"/>
      <c r="C31" s="768" t="s">
        <v>395</v>
      </c>
      <c r="D31" s="774"/>
      <c r="E31" s="775"/>
      <c r="F31" s="774"/>
      <c r="G31" s="775"/>
      <c r="H31" s="1280"/>
      <c r="I31" s="1281"/>
      <c r="J31" s="770">
        <v>0.02</v>
      </c>
      <c r="K31" s="749" t="str">
        <f t="shared" si="4"/>
        <v>    </v>
      </c>
      <c r="L31" s="771">
        <f t="shared" si="0"/>
        <v>0.02</v>
      </c>
      <c r="M31" s="772">
        <v>2013</v>
      </c>
      <c r="N31" s="772">
        <v>1</v>
      </c>
      <c r="O31" s="772">
        <v>1</v>
      </c>
      <c r="P31" s="772">
        <v>2013</v>
      </c>
      <c r="Q31" s="772">
        <v>12</v>
      </c>
      <c r="R31" s="772">
        <v>31</v>
      </c>
      <c r="U31" s="773" t="str">
        <f t="shared" si="1"/>
        <v>2013.1.1</v>
      </c>
      <c r="V31" s="773"/>
      <c r="W31" s="773"/>
      <c r="X31" s="773" t="str">
        <f t="shared" si="2"/>
        <v>2013.12.31</v>
      </c>
      <c r="Y31" s="773"/>
      <c r="Z31" s="773">
        <f t="shared" si="3"/>
        <v>365</v>
      </c>
    </row>
    <row r="32" spans="1:26" ht="12.75" hidden="1">
      <c r="A32" s="766">
        <v>32</v>
      </c>
      <c r="B32" s="767"/>
      <c r="C32" s="768" t="s">
        <v>396</v>
      </c>
      <c r="D32" s="774"/>
      <c r="E32" s="775"/>
      <c r="F32" s="774"/>
      <c r="G32" s="775"/>
      <c r="H32" s="1280"/>
      <c r="I32" s="1281"/>
      <c r="J32" s="770">
        <v>0.02</v>
      </c>
      <c r="K32" s="749" t="str">
        <f t="shared" si="4"/>
        <v>    </v>
      </c>
      <c r="L32" s="771">
        <f t="shared" si="0"/>
        <v>0.02</v>
      </c>
      <c r="M32" s="772">
        <v>2013</v>
      </c>
      <c r="N32" s="772">
        <v>1</v>
      </c>
      <c r="O32" s="772">
        <v>1</v>
      </c>
      <c r="P32" s="772">
        <v>2013</v>
      </c>
      <c r="Q32" s="772">
        <v>12</v>
      </c>
      <c r="R32" s="772">
        <v>31</v>
      </c>
      <c r="U32" s="773" t="str">
        <f t="shared" si="1"/>
        <v>2013.1.1</v>
      </c>
      <c r="V32" s="773"/>
      <c r="W32" s="773"/>
      <c r="X32" s="773" t="str">
        <f t="shared" si="2"/>
        <v>2013.12.31</v>
      </c>
      <c r="Y32" s="773"/>
      <c r="Z32" s="773">
        <f t="shared" si="3"/>
        <v>365</v>
      </c>
    </row>
    <row r="33" spans="1:26" ht="12.75" hidden="1">
      <c r="A33" s="766">
        <v>33</v>
      </c>
      <c r="B33" s="767"/>
      <c r="C33" s="768" t="s">
        <v>397</v>
      </c>
      <c r="D33" s="774"/>
      <c r="E33" s="775"/>
      <c r="F33" s="774"/>
      <c r="G33" s="775"/>
      <c r="H33" s="1280"/>
      <c r="I33" s="1281"/>
      <c r="J33" s="770">
        <v>0.02</v>
      </c>
      <c r="K33" s="749" t="str">
        <f t="shared" si="4"/>
        <v>    </v>
      </c>
      <c r="L33" s="771">
        <f t="shared" si="0"/>
        <v>0.02</v>
      </c>
      <c r="M33" s="772">
        <v>2013</v>
      </c>
      <c r="N33" s="772">
        <v>1</v>
      </c>
      <c r="O33" s="772">
        <v>1</v>
      </c>
      <c r="P33" s="772">
        <v>2013</v>
      </c>
      <c r="Q33" s="772">
        <v>12</v>
      </c>
      <c r="R33" s="772">
        <v>31</v>
      </c>
      <c r="U33" s="773" t="str">
        <f t="shared" si="1"/>
        <v>2013.1.1</v>
      </c>
      <c r="V33" s="773"/>
      <c r="W33" s="773"/>
      <c r="X33" s="773" t="str">
        <f t="shared" si="2"/>
        <v>2013.12.31</v>
      </c>
      <c r="Y33" s="773"/>
      <c r="Z33" s="773">
        <f t="shared" si="3"/>
        <v>365</v>
      </c>
    </row>
    <row r="34" spans="1:26" ht="12.75" hidden="1">
      <c r="A34" s="766">
        <v>34</v>
      </c>
      <c r="B34" s="767"/>
      <c r="C34" s="768" t="s">
        <v>399</v>
      </c>
      <c r="D34" s="774"/>
      <c r="E34" s="775"/>
      <c r="F34" s="774"/>
      <c r="G34" s="775"/>
      <c r="H34" s="1280"/>
      <c r="I34" s="1280"/>
      <c r="J34" s="770">
        <v>0.02</v>
      </c>
      <c r="K34" s="749" t="str">
        <f t="shared" si="4"/>
        <v>    </v>
      </c>
      <c r="L34" s="771">
        <f t="shared" si="0"/>
        <v>0.02</v>
      </c>
      <c r="M34" s="772">
        <v>2013</v>
      </c>
      <c r="N34" s="772">
        <v>1</v>
      </c>
      <c r="O34" s="772">
        <v>1</v>
      </c>
      <c r="P34" s="772">
        <v>2013</v>
      </c>
      <c r="Q34" s="772">
        <v>12</v>
      </c>
      <c r="R34" s="772">
        <v>31</v>
      </c>
      <c r="U34" s="773" t="str">
        <f t="shared" si="1"/>
        <v>2013.1.1</v>
      </c>
      <c r="V34" s="773"/>
      <c r="W34" s="773"/>
      <c r="X34" s="773" t="str">
        <f t="shared" si="2"/>
        <v>2013.12.31</v>
      </c>
      <c r="Y34" s="773"/>
      <c r="Z34" s="773">
        <f t="shared" si="3"/>
        <v>365</v>
      </c>
    </row>
    <row r="35" spans="1:26" ht="12.75" hidden="1">
      <c r="A35" s="766">
        <v>35</v>
      </c>
      <c r="B35" s="767"/>
      <c r="C35" s="768" t="s">
        <v>400</v>
      </c>
      <c r="D35" s="774"/>
      <c r="E35" s="775"/>
      <c r="F35" s="774"/>
      <c r="G35" s="775"/>
      <c r="H35" s="1280"/>
      <c r="I35" s="1280"/>
      <c r="J35" s="770">
        <v>0.02</v>
      </c>
      <c r="K35" s="749" t="str">
        <f t="shared" si="4"/>
        <v>    </v>
      </c>
      <c r="L35" s="771">
        <f t="shared" si="0"/>
        <v>0.02</v>
      </c>
      <c r="M35" s="772">
        <v>2013</v>
      </c>
      <c r="N35" s="772">
        <v>1</v>
      </c>
      <c r="O35" s="772">
        <v>1</v>
      </c>
      <c r="P35" s="772">
        <v>2013</v>
      </c>
      <c r="Q35" s="772">
        <v>12</v>
      </c>
      <c r="R35" s="772">
        <v>31</v>
      </c>
      <c r="U35" s="773" t="str">
        <f t="shared" si="1"/>
        <v>2013.1.1</v>
      </c>
      <c r="V35" s="773"/>
      <c r="W35" s="773"/>
      <c r="X35" s="773" t="str">
        <f t="shared" si="2"/>
        <v>2013.12.31</v>
      </c>
      <c r="Y35" s="773"/>
      <c r="Z35" s="773">
        <f t="shared" si="3"/>
        <v>365</v>
      </c>
    </row>
    <row r="36" spans="1:26" ht="12.75" hidden="1">
      <c r="A36" s="766">
        <v>36</v>
      </c>
      <c r="B36" s="767"/>
      <c r="C36" s="768" t="s">
        <v>401</v>
      </c>
      <c r="D36" s="774"/>
      <c r="E36" s="775"/>
      <c r="F36" s="774"/>
      <c r="G36" s="775"/>
      <c r="H36" s="1280"/>
      <c r="I36" s="1280"/>
      <c r="J36" s="770">
        <v>0.02</v>
      </c>
      <c r="K36" s="749" t="str">
        <f t="shared" si="4"/>
        <v>    </v>
      </c>
      <c r="L36" s="771">
        <f t="shared" si="0"/>
        <v>0.02</v>
      </c>
      <c r="M36" s="772">
        <v>2013</v>
      </c>
      <c r="N36" s="772">
        <v>1</v>
      </c>
      <c r="O36" s="772">
        <v>1</v>
      </c>
      <c r="P36" s="772">
        <v>2013</v>
      </c>
      <c r="Q36" s="772">
        <v>12</v>
      </c>
      <c r="R36" s="772">
        <v>31</v>
      </c>
      <c r="U36" s="773" t="str">
        <f t="shared" si="1"/>
        <v>2013.1.1</v>
      </c>
      <c r="V36" s="773"/>
      <c r="W36" s="773"/>
      <c r="X36" s="773" t="str">
        <f t="shared" si="2"/>
        <v>2013.12.31</v>
      </c>
      <c r="Y36" s="773"/>
      <c r="Z36" s="773">
        <f t="shared" si="3"/>
        <v>365</v>
      </c>
    </row>
    <row r="37" spans="1:26" ht="12.75" hidden="1">
      <c r="A37" s="766">
        <v>37</v>
      </c>
      <c r="B37" s="767"/>
      <c r="C37" s="768" t="s">
        <v>402</v>
      </c>
      <c r="D37" s="774"/>
      <c r="E37" s="775"/>
      <c r="F37" s="774"/>
      <c r="G37" s="775"/>
      <c r="H37" s="1280"/>
      <c r="I37" s="1280"/>
      <c r="J37" s="770">
        <v>0.02</v>
      </c>
      <c r="K37" s="749" t="str">
        <f t="shared" si="4"/>
        <v>    </v>
      </c>
      <c r="L37" s="771">
        <f t="shared" si="0"/>
        <v>0.02</v>
      </c>
      <c r="M37" s="772">
        <v>2013</v>
      </c>
      <c r="N37" s="772">
        <v>1</v>
      </c>
      <c r="O37" s="772">
        <v>1</v>
      </c>
      <c r="P37" s="772">
        <v>2013</v>
      </c>
      <c r="Q37" s="772">
        <v>12</v>
      </c>
      <c r="R37" s="772">
        <v>31</v>
      </c>
      <c r="U37" s="773" t="str">
        <f t="shared" si="1"/>
        <v>2013.1.1</v>
      </c>
      <c r="V37" s="773"/>
      <c r="W37" s="773"/>
      <c r="X37" s="773" t="str">
        <f t="shared" si="2"/>
        <v>2013.12.31</v>
      </c>
      <c r="Y37" s="773"/>
      <c r="Z37" s="773">
        <f t="shared" si="3"/>
        <v>365</v>
      </c>
    </row>
    <row r="38" spans="1:26" ht="12.75" hidden="1">
      <c r="A38" s="766">
        <v>38</v>
      </c>
      <c r="B38" s="767"/>
      <c r="C38" s="768" t="s">
        <v>403</v>
      </c>
      <c r="D38" s="774"/>
      <c r="E38" s="775"/>
      <c r="F38" s="774"/>
      <c r="G38" s="775"/>
      <c r="H38" s="1280"/>
      <c r="I38" s="1280"/>
      <c r="J38" s="770">
        <v>0.02</v>
      </c>
      <c r="K38" s="749" t="str">
        <f t="shared" si="4"/>
        <v>    </v>
      </c>
      <c r="L38" s="771">
        <f t="shared" si="0"/>
        <v>0.02</v>
      </c>
      <c r="M38" s="772">
        <v>2013</v>
      </c>
      <c r="N38" s="772">
        <v>1</v>
      </c>
      <c r="O38" s="772">
        <v>1</v>
      </c>
      <c r="P38" s="772">
        <v>2013</v>
      </c>
      <c r="Q38" s="772">
        <v>12</v>
      </c>
      <c r="R38" s="772">
        <v>31</v>
      </c>
      <c r="U38" s="773" t="str">
        <f t="shared" si="1"/>
        <v>2013.1.1</v>
      </c>
      <c r="V38" s="773"/>
      <c r="W38" s="773"/>
      <c r="X38" s="773" t="str">
        <f t="shared" si="2"/>
        <v>2013.12.31</v>
      </c>
      <c r="Y38" s="773"/>
      <c r="Z38" s="773">
        <f t="shared" si="3"/>
        <v>365</v>
      </c>
    </row>
    <row r="39" spans="1:26" ht="12.75" hidden="1">
      <c r="A39" s="766">
        <v>39</v>
      </c>
      <c r="B39" s="767"/>
      <c r="C39" s="768" t="s">
        <v>404</v>
      </c>
      <c r="D39" s="774"/>
      <c r="E39" s="775"/>
      <c r="F39" s="774"/>
      <c r="G39" s="775"/>
      <c r="H39" s="1280"/>
      <c r="I39" s="1280"/>
      <c r="J39" s="770">
        <v>0.02</v>
      </c>
      <c r="K39" s="749" t="str">
        <f t="shared" si="4"/>
        <v>    </v>
      </c>
      <c r="L39" s="771">
        <f t="shared" si="0"/>
        <v>0.02</v>
      </c>
      <c r="M39" s="772">
        <v>2013</v>
      </c>
      <c r="N39" s="772">
        <v>1</v>
      </c>
      <c r="O39" s="772">
        <v>1</v>
      </c>
      <c r="P39" s="772">
        <v>2013</v>
      </c>
      <c r="Q39" s="772">
        <v>12</v>
      </c>
      <c r="R39" s="772">
        <v>31</v>
      </c>
      <c r="U39" s="773" t="str">
        <f t="shared" si="1"/>
        <v>2013.1.1</v>
      </c>
      <c r="V39" s="773"/>
      <c r="W39" s="773"/>
      <c r="X39" s="773" t="str">
        <f t="shared" si="2"/>
        <v>2013.12.31</v>
      </c>
      <c r="Y39" s="773"/>
      <c r="Z39" s="773">
        <f t="shared" si="3"/>
        <v>365</v>
      </c>
    </row>
    <row r="40" spans="1:26" ht="12.75" hidden="1">
      <c r="A40" s="766">
        <v>40</v>
      </c>
      <c r="B40" s="767"/>
      <c r="C40" s="768" t="s">
        <v>405</v>
      </c>
      <c r="D40" s="774"/>
      <c r="E40" s="775"/>
      <c r="F40" s="774"/>
      <c r="G40" s="775"/>
      <c r="H40" s="1280"/>
      <c r="I40" s="1280"/>
      <c r="J40" s="770">
        <v>0.02</v>
      </c>
      <c r="K40" s="749" t="str">
        <f t="shared" si="4"/>
        <v>    </v>
      </c>
      <c r="L40" s="771">
        <f t="shared" si="0"/>
        <v>0.02</v>
      </c>
      <c r="M40" s="772">
        <v>2013</v>
      </c>
      <c r="N40" s="772">
        <v>1</v>
      </c>
      <c r="O40" s="772">
        <v>1</v>
      </c>
      <c r="P40" s="772">
        <v>2013</v>
      </c>
      <c r="Q40" s="772">
        <v>12</v>
      </c>
      <c r="R40" s="772">
        <v>31</v>
      </c>
      <c r="U40" s="773" t="str">
        <f t="shared" si="1"/>
        <v>2013.1.1</v>
      </c>
      <c r="V40" s="773"/>
      <c r="W40" s="773"/>
      <c r="X40" s="773" t="str">
        <f t="shared" si="2"/>
        <v>2013.12.31</v>
      </c>
      <c r="Y40" s="773"/>
      <c r="Z40" s="773">
        <f t="shared" si="3"/>
        <v>365</v>
      </c>
    </row>
    <row r="41" spans="1:26" ht="12.75" hidden="1">
      <c r="A41" s="766">
        <v>41</v>
      </c>
      <c r="B41" s="767"/>
      <c r="C41" s="768" t="s">
        <v>406</v>
      </c>
      <c r="D41" s="774"/>
      <c r="E41" s="775"/>
      <c r="F41" s="774"/>
      <c r="G41" s="775"/>
      <c r="H41" s="1280"/>
      <c r="I41" s="1280"/>
      <c r="J41" s="770">
        <v>0.02</v>
      </c>
      <c r="K41" s="749" t="str">
        <f t="shared" si="4"/>
        <v>    </v>
      </c>
      <c r="L41" s="771">
        <f t="shared" si="0"/>
        <v>0.02</v>
      </c>
      <c r="M41" s="772">
        <v>2013</v>
      </c>
      <c r="N41" s="772">
        <v>1</v>
      </c>
      <c r="O41" s="772">
        <v>1</v>
      </c>
      <c r="P41" s="772">
        <v>2013</v>
      </c>
      <c r="Q41" s="772">
        <v>12</v>
      </c>
      <c r="R41" s="772">
        <v>31</v>
      </c>
      <c r="U41" s="773" t="str">
        <f t="shared" si="1"/>
        <v>2013.1.1</v>
      </c>
      <c r="V41" s="773"/>
      <c r="W41" s="773"/>
      <c r="X41" s="773" t="str">
        <f t="shared" si="2"/>
        <v>2013.12.31</v>
      </c>
      <c r="Y41" s="773"/>
      <c r="Z41" s="773">
        <f t="shared" si="3"/>
        <v>365</v>
      </c>
    </row>
    <row r="42" spans="1:26" ht="12.75" hidden="1">
      <c r="A42" s="766">
        <v>42</v>
      </c>
      <c r="B42" s="767"/>
      <c r="C42" s="768" t="s">
        <v>407</v>
      </c>
      <c r="D42" s="774"/>
      <c r="E42" s="775"/>
      <c r="F42" s="774"/>
      <c r="G42" s="775"/>
      <c r="H42" s="1280"/>
      <c r="I42" s="1281"/>
      <c r="J42" s="770">
        <v>0.02</v>
      </c>
      <c r="K42" s="749" t="str">
        <f t="shared" si="4"/>
        <v>    </v>
      </c>
      <c r="L42" s="771">
        <f t="shared" si="0"/>
        <v>0.02</v>
      </c>
      <c r="M42" s="772">
        <v>2013</v>
      </c>
      <c r="N42" s="772">
        <v>1</v>
      </c>
      <c r="O42" s="772">
        <v>1</v>
      </c>
      <c r="P42" s="772">
        <v>2013</v>
      </c>
      <c r="Q42" s="772">
        <v>12</v>
      </c>
      <c r="R42" s="772">
        <v>31</v>
      </c>
      <c r="U42" s="773" t="str">
        <f t="shared" si="1"/>
        <v>2013.1.1</v>
      </c>
      <c r="V42" s="773"/>
      <c r="W42" s="773"/>
      <c r="X42" s="773" t="str">
        <f t="shared" si="2"/>
        <v>2013.12.31</v>
      </c>
      <c r="Y42" s="773"/>
      <c r="Z42" s="773">
        <f t="shared" si="3"/>
        <v>365</v>
      </c>
    </row>
    <row r="43" spans="1:26" ht="12.75" hidden="1">
      <c r="A43" s="766">
        <v>43</v>
      </c>
      <c r="B43" s="767"/>
      <c r="C43" s="768" t="s">
        <v>408</v>
      </c>
      <c r="D43" s="774"/>
      <c r="E43" s="775"/>
      <c r="F43" s="774"/>
      <c r="G43" s="775"/>
      <c r="H43" s="1280"/>
      <c r="I43" s="1281"/>
      <c r="J43" s="770">
        <v>0.02</v>
      </c>
      <c r="K43" s="749" t="str">
        <f t="shared" si="4"/>
        <v>    </v>
      </c>
      <c r="L43" s="771">
        <f t="shared" si="0"/>
        <v>0.02</v>
      </c>
      <c r="M43" s="772">
        <v>2013</v>
      </c>
      <c r="N43" s="772">
        <v>1</v>
      </c>
      <c r="O43" s="772">
        <v>1</v>
      </c>
      <c r="P43" s="772">
        <v>2013</v>
      </c>
      <c r="Q43" s="772">
        <v>12</v>
      </c>
      <c r="R43" s="772">
        <v>31</v>
      </c>
      <c r="U43" s="773" t="str">
        <f t="shared" si="1"/>
        <v>2013.1.1</v>
      </c>
      <c r="V43" s="773"/>
      <c r="W43" s="773"/>
      <c r="X43" s="773" t="str">
        <f t="shared" si="2"/>
        <v>2013.12.31</v>
      </c>
      <c r="Y43" s="773"/>
      <c r="Z43" s="773">
        <f t="shared" si="3"/>
        <v>365</v>
      </c>
    </row>
    <row r="44" spans="1:26" ht="12.75" hidden="1">
      <c r="A44" s="766">
        <v>44</v>
      </c>
      <c r="B44" s="767"/>
      <c r="C44" s="768" t="s">
        <v>409</v>
      </c>
      <c r="D44" s="774"/>
      <c r="E44" s="775"/>
      <c r="F44" s="774"/>
      <c r="G44" s="775"/>
      <c r="H44" s="1280"/>
      <c r="I44" s="1281"/>
      <c r="J44" s="770">
        <v>0.02</v>
      </c>
      <c r="K44" s="749" t="str">
        <f t="shared" si="4"/>
        <v>    </v>
      </c>
      <c r="L44" s="771">
        <f t="shared" si="0"/>
        <v>0.02</v>
      </c>
      <c r="M44" s="772">
        <v>2013</v>
      </c>
      <c r="N44" s="772">
        <v>1</v>
      </c>
      <c r="O44" s="772">
        <v>1</v>
      </c>
      <c r="P44" s="772">
        <v>2013</v>
      </c>
      <c r="Q44" s="772">
        <v>12</v>
      </c>
      <c r="R44" s="772">
        <v>31</v>
      </c>
      <c r="U44" s="773" t="str">
        <f t="shared" si="1"/>
        <v>2013.1.1</v>
      </c>
      <c r="V44" s="773"/>
      <c r="W44" s="773"/>
      <c r="X44" s="773" t="str">
        <f t="shared" si="2"/>
        <v>2013.12.31</v>
      </c>
      <c r="Y44" s="773"/>
      <c r="Z44" s="773">
        <f t="shared" si="3"/>
        <v>365</v>
      </c>
    </row>
    <row r="45" spans="1:26" ht="12.75" hidden="1">
      <c r="A45" s="766">
        <v>45</v>
      </c>
      <c r="B45" s="767"/>
      <c r="C45" s="768" t="s">
        <v>410</v>
      </c>
      <c r="D45" s="774"/>
      <c r="E45" s="775"/>
      <c r="F45" s="774"/>
      <c r="G45" s="775"/>
      <c r="H45" s="1280"/>
      <c r="I45" s="1281"/>
      <c r="J45" s="770">
        <v>0.02</v>
      </c>
      <c r="K45" s="749" t="str">
        <f t="shared" si="4"/>
        <v>    </v>
      </c>
      <c r="L45" s="771">
        <f t="shared" si="0"/>
        <v>0.02</v>
      </c>
      <c r="M45" s="772">
        <v>2013</v>
      </c>
      <c r="N45" s="772">
        <v>1</v>
      </c>
      <c r="O45" s="772">
        <v>1</v>
      </c>
      <c r="P45" s="772">
        <v>2013</v>
      </c>
      <c r="Q45" s="772">
        <v>12</v>
      </c>
      <c r="R45" s="772">
        <v>31</v>
      </c>
      <c r="U45" s="773" t="str">
        <f t="shared" si="1"/>
        <v>2013.1.1</v>
      </c>
      <c r="V45" s="773"/>
      <c r="W45" s="773"/>
      <c r="X45" s="773" t="str">
        <f t="shared" si="2"/>
        <v>2013.12.31</v>
      </c>
      <c r="Y45" s="773"/>
      <c r="Z45" s="773">
        <f t="shared" si="3"/>
        <v>365</v>
      </c>
    </row>
    <row r="46" spans="1:26" ht="12.75" hidden="1">
      <c r="A46" s="766">
        <v>46</v>
      </c>
      <c r="B46" s="767"/>
      <c r="C46" s="768" t="s">
        <v>411</v>
      </c>
      <c r="D46" s="774"/>
      <c r="E46" s="775"/>
      <c r="F46" s="774"/>
      <c r="G46" s="775"/>
      <c r="H46" s="1280"/>
      <c r="I46" s="1281"/>
      <c r="J46" s="770">
        <v>0.02</v>
      </c>
      <c r="K46" s="749" t="str">
        <f t="shared" si="4"/>
        <v>    </v>
      </c>
      <c r="L46" s="771">
        <f t="shared" si="0"/>
        <v>0.02</v>
      </c>
      <c r="M46" s="772">
        <v>2013</v>
      </c>
      <c r="N46" s="772">
        <v>1</v>
      </c>
      <c r="O46" s="772">
        <v>1</v>
      </c>
      <c r="P46" s="772">
        <v>2013</v>
      </c>
      <c r="Q46" s="772">
        <v>12</v>
      </c>
      <c r="R46" s="772">
        <v>31</v>
      </c>
      <c r="U46" s="773" t="str">
        <f t="shared" si="1"/>
        <v>2013.1.1</v>
      </c>
      <c r="V46" s="773"/>
      <c r="W46" s="773"/>
      <c r="X46" s="773" t="str">
        <f t="shared" si="2"/>
        <v>2013.12.31</v>
      </c>
      <c r="Y46" s="773"/>
      <c r="Z46" s="773">
        <f t="shared" si="3"/>
        <v>365</v>
      </c>
    </row>
    <row r="47" spans="1:26" ht="12.75" hidden="1">
      <c r="A47" s="766">
        <v>47</v>
      </c>
      <c r="B47" s="767"/>
      <c r="C47" s="768" t="s">
        <v>412</v>
      </c>
      <c r="D47" s="775"/>
      <c r="E47" s="774"/>
      <c r="F47" s="774"/>
      <c r="G47" s="774"/>
      <c r="H47" s="1280"/>
      <c r="I47" s="1280"/>
      <c r="J47" s="770">
        <v>0.02</v>
      </c>
      <c r="K47" s="749" t="str">
        <f t="shared" si="4"/>
        <v>    </v>
      </c>
      <c r="L47" s="771">
        <f t="shared" si="0"/>
        <v>0.02</v>
      </c>
      <c r="M47" s="772">
        <v>2013</v>
      </c>
      <c r="N47" s="772">
        <v>1</v>
      </c>
      <c r="O47" s="772">
        <v>1</v>
      </c>
      <c r="P47" s="772">
        <v>2013</v>
      </c>
      <c r="Q47" s="772">
        <v>12</v>
      </c>
      <c r="R47" s="772">
        <v>31</v>
      </c>
      <c r="U47" s="773" t="str">
        <f t="shared" si="1"/>
        <v>2013.1.1</v>
      </c>
      <c r="V47" s="773"/>
      <c r="W47" s="773"/>
      <c r="X47" s="773" t="str">
        <f t="shared" si="2"/>
        <v>2013.12.31</v>
      </c>
      <c r="Y47" s="773"/>
      <c r="Z47" s="773">
        <f t="shared" si="3"/>
        <v>365</v>
      </c>
    </row>
    <row r="48" spans="1:26" ht="12.75" hidden="1">
      <c r="A48" s="766">
        <v>48</v>
      </c>
      <c r="B48" s="767"/>
      <c r="C48" s="768" t="s">
        <v>413</v>
      </c>
      <c r="D48" s="775"/>
      <c r="E48" s="774"/>
      <c r="F48" s="774"/>
      <c r="G48" s="774"/>
      <c r="H48" s="1280"/>
      <c r="I48" s="1280"/>
      <c r="J48" s="770">
        <v>0.02</v>
      </c>
      <c r="K48" s="749" t="str">
        <f t="shared" si="4"/>
        <v>    </v>
      </c>
      <c r="L48" s="771">
        <f t="shared" si="0"/>
        <v>0.02</v>
      </c>
      <c r="M48" s="772">
        <v>2013</v>
      </c>
      <c r="N48" s="772">
        <v>1</v>
      </c>
      <c r="O48" s="772">
        <v>1</v>
      </c>
      <c r="P48" s="772">
        <v>2013</v>
      </c>
      <c r="Q48" s="772">
        <v>12</v>
      </c>
      <c r="R48" s="772">
        <v>31</v>
      </c>
      <c r="U48" s="773" t="str">
        <f t="shared" si="1"/>
        <v>2013.1.1</v>
      </c>
      <c r="V48" s="773"/>
      <c r="W48" s="773"/>
      <c r="X48" s="773" t="str">
        <f t="shared" si="2"/>
        <v>2013.12.31</v>
      </c>
      <c r="Y48" s="773"/>
      <c r="Z48" s="773">
        <f t="shared" si="3"/>
        <v>365</v>
      </c>
    </row>
    <row r="49" spans="1:26" ht="12.75" hidden="1">
      <c r="A49" s="766">
        <v>49</v>
      </c>
      <c r="B49" s="767"/>
      <c r="C49" s="768" t="s">
        <v>414</v>
      </c>
      <c r="D49" s="775"/>
      <c r="E49" s="774"/>
      <c r="F49" s="774"/>
      <c r="G49" s="774"/>
      <c r="H49" s="1280"/>
      <c r="I49" s="1280"/>
      <c r="J49" s="770">
        <v>0.02</v>
      </c>
      <c r="K49" s="749" t="str">
        <f t="shared" si="4"/>
        <v>    </v>
      </c>
      <c r="L49" s="771">
        <f t="shared" si="0"/>
        <v>0.02</v>
      </c>
      <c r="M49" s="772">
        <v>2013</v>
      </c>
      <c r="N49" s="772">
        <v>1</v>
      </c>
      <c r="O49" s="772">
        <v>1</v>
      </c>
      <c r="P49" s="772">
        <v>2013</v>
      </c>
      <c r="Q49" s="772">
        <v>12</v>
      </c>
      <c r="R49" s="772">
        <v>31</v>
      </c>
      <c r="U49" s="773" t="str">
        <f t="shared" si="1"/>
        <v>2013.1.1</v>
      </c>
      <c r="V49" s="773"/>
      <c r="W49" s="773"/>
      <c r="X49" s="773" t="str">
        <f t="shared" si="2"/>
        <v>2013.12.31</v>
      </c>
      <c r="Y49" s="773"/>
      <c r="Z49" s="773">
        <f t="shared" si="3"/>
        <v>365</v>
      </c>
    </row>
    <row r="50" spans="1:26" ht="12.75" hidden="1">
      <c r="A50" s="766">
        <v>50</v>
      </c>
      <c r="B50" s="767"/>
      <c r="C50" s="768" t="s">
        <v>415</v>
      </c>
      <c r="D50" s="775"/>
      <c r="E50" s="774"/>
      <c r="F50" s="774"/>
      <c r="G50" s="774"/>
      <c r="H50" s="1280"/>
      <c r="I50" s="1280"/>
      <c r="J50" s="770">
        <v>0.02</v>
      </c>
      <c r="K50" s="749" t="str">
        <f t="shared" si="4"/>
        <v>    </v>
      </c>
      <c r="L50" s="771">
        <f t="shared" si="0"/>
        <v>0.02</v>
      </c>
      <c r="M50" s="772">
        <v>2013</v>
      </c>
      <c r="N50" s="772">
        <v>1</v>
      </c>
      <c r="O50" s="772">
        <v>1</v>
      </c>
      <c r="P50" s="772">
        <v>2013</v>
      </c>
      <c r="Q50" s="772">
        <v>12</v>
      </c>
      <c r="R50" s="772">
        <v>31</v>
      </c>
      <c r="U50" s="773" t="str">
        <f t="shared" si="1"/>
        <v>2013.1.1</v>
      </c>
      <c r="V50" s="773"/>
      <c r="W50" s="773"/>
      <c r="X50" s="773" t="str">
        <f t="shared" si="2"/>
        <v>2013.12.31</v>
      </c>
      <c r="Y50" s="773"/>
      <c r="Z50" s="773">
        <f t="shared" si="3"/>
        <v>365</v>
      </c>
    </row>
    <row r="51" spans="1:26" ht="12.75" hidden="1">
      <c r="A51" s="766">
        <v>51</v>
      </c>
      <c r="B51" s="767"/>
      <c r="C51" s="768" t="s">
        <v>416</v>
      </c>
      <c r="D51" s="775"/>
      <c r="E51" s="774"/>
      <c r="F51" s="774"/>
      <c r="G51" s="774"/>
      <c r="H51" s="1280"/>
      <c r="I51" s="1280"/>
      <c r="J51" s="770">
        <v>0.02</v>
      </c>
      <c r="K51" s="749" t="str">
        <f t="shared" si="4"/>
        <v>    </v>
      </c>
      <c r="L51" s="771">
        <f t="shared" si="0"/>
        <v>0.02</v>
      </c>
      <c r="M51" s="772">
        <v>2013</v>
      </c>
      <c r="N51" s="772">
        <v>1</v>
      </c>
      <c r="O51" s="772">
        <v>1</v>
      </c>
      <c r="P51" s="772">
        <v>2013</v>
      </c>
      <c r="Q51" s="772">
        <v>12</v>
      </c>
      <c r="R51" s="772">
        <v>31</v>
      </c>
      <c r="U51" s="773" t="str">
        <f t="shared" si="1"/>
        <v>2013.1.1</v>
      </c>
      <c r="V51" s="773"/>
      <c r="W51" s="773"/>
      <c r="X51" s="773" t="str">
        <f t="shared" si="2"/>
        <v>2013.12.31</v>
      </c>
      <c r="Y51" s="773"/>
      <c r="Z51" s="773">
        <f t="shared" si="3"/>
        <v>365</v>
      </c>
    </row>
    <row r="52" spans="1:26" ht="12.75" hidden="1">
      <c r="A52" s="766">
        <v>52</v>
      </c>
      <c r="B52" s="767"/>
      <c r="C52" s="768" t="s">
        <v>417</v>
      </c>
      <c r="D52" s="775"/>
      <c r="E52" s="774"/>
      <c r="F52" s="774"/>
      <c r="G52" s="774"/>
      <c r="H52" s="1280"/>
      <c r="I52" s="1280"/>
      <c r="J52" s="770">
        <v>0.02</v>
      </c>
      <c r="K52" s="749" t="str">
        <f t="shared" si="4"/>
        <v>    </v>
      </c>
      <c r="L52" s="771">
        <f t="shared" si="0"/>
        <v>0.02</v>
      </c>
      <c r="M52" s="772">
        <v>2013</v>
      </c>
      <c r="N52" s="772">
        <v>1</v>
      </c>
      <c r="O52" s="772">
        <v>1</v>
      </c>
      <c r="P52" s="772">
        <v>2013</v>
      </c>
      <c r="Q52" s="772">
        <v>12</v>
      </c>
      <c r="R52" s="772">
        <v>31</v>
      </c>
      <c r="U52" s="773" t="str">
        <f t="shared" si="1"/>
        <v>2013.1.1</v>
      </c>
      <c r="V52" s="773"/>
      <c r="W52" s="773"/>
      <c r="X52" s="773" t="str">
        <f t="shared" si="2"/>
        <v>2013.12.31</v>
      </c>
      <c r="Y52" s="773"/>
      <c r="Z52" s="773">
        <f t="shared" si="3"/>
        <v>365</v>
      </c>
    </row>
    <row r="53" spans="1:26" ht="12.75" hidden="1">
      <c r="A53" s="766">
        <v>53</v>
      </c>
      <c r="B53" s="767"/>
      <c r="C53" s="768" t="s">
        <v>418</v>
      </c>
      <c r="D53" s="775"/>
      <c r="E53" s="774"/>
      <c r="F53" s="774"/>
      <c r="G53" s="774"/>
      <c r="H53" s="1280"/>
      <c r="I53" s="1280"/>
      <c r="J53" s="770">
        <v>0.02</v>
      </c>
      <c r="K53" s="749" t="str">
        <f t="shared" si="4"/>
        <v>    </v>
      </c>
      <c r="L53" s="771">
        <f t="shared" si="0"/>
        <v>0.02</v>
      </c>
      <c r="M53" s="772">
        <v>2013</v>
      </c>
      <c r="N53" s="772">
        <v>1</v>
      </c>
      <c r="O53" s="772">
        <v>1</v>
      </c>
      <c r="P53" s="772">
        <v>2013</v>
      </c>
      <c r="Q53" s="772">
        <v>12</v>
      </c>
      <c r="R53" s="772">
        <v>31</v>
      </c>
      <c r="U53" s="773" t="str">
        <f t="shared" si="1"/>
        <v>2013.1.1</v>
      </c>
      <c r="V53" s="773"/>
      <c r="W53" s="773"/>
      <c r="X53" s="773" t="str">
        <f t="shared" si="2"/>
        <v>2013.12.31</v>
      </c>
      <c r="Y53" s="773"/>
      <c r="Z53" s="773">
        <f t="shared" si="3"/>
        <v>365</v>
      </c>
    </row>
    <row r="54" spans="1:26" ht="12.75" hidden="1">
      <c r="A54" s="766">
        <v>54</v>
      </c>
      <c r="B54" s="767"/>
      <c r="C54" s="768" t="s">
        <v>419</v>
      </c>
      <c r="D54" s="775"/>
      <c r="E54" s="774"/>
      <c r="F54" s="774"/>
      <c r="G54" s="774"/>
      <c r="H54" s="1280"/>
      <c r="I54" s="1280"/>
      <c r="J54" s="770">
        <v>0.02</v>
      </c>
      <c r="K54" s="749" t="str">
        <f t="shared" si="4"/>
        <v>    </v>
      </c>
      <c r="L54" s="771">
        <f t="shared" si="0"/>
        <v>0.02</v>
      </c>
      <c r="M54" s="772">
        <v>2013</v>
      </c>
      <c r="N54" s="772">
        <v>1</v>
      </c>
      <c r="O54" s="772">
        <v>1</v>
      </c>
      <c r="P54" s="772">
        <v>2013</v>
      </c>
      <c r="Q54" s="772">
        <v>12</v>
      </c>
      <c r="R54" s="772">
        <v>31</v>
      </c>
      <c r="U54" s="773" t="str">
        <f t="shared" si="1"/>
        <v>2013.1.1</v>
      </c>
      <c r="V54" s="773"/>
      <c r="W54" s="773"/>
      <c r="X54" s="773" t="str">
        <f t="shared" si="2"/>
        <v>2013.12.31</v>
      </c>
      <c r="Y54" s="773"/>
      <c r="Z54" s="773">
        <f t="shared" si="3"/>
        <v>365</v>
      </c>
    </row>
    <row r="55" spans="1:26" ht="12.75" hidden="1">
      <c r="A55" s="766">
        <v>55</v>
      </c>
      <c r="B55" s="767"/>
      <c r="C55" s="768" t="s">
        <v>420</v>
      </c>
      <c r="D55" s="775"/>
      <c r="E55" s="774"/>
      <c r="F55" s="774"/>
      <c r="G55" s="774"/>
      <c r="H55" s="1280"/>
      <c r="I55" s="1280"/>
      <c r="J55" s="770">
        <v>0.02</v>
      </c>
      <c r="K55" s="749" t="str">
        <f t="shared" si="4"/>
        <v>    </v>
      </c>
      <c r="L55" s="771">
        <f t="shared" si="0"/>
        <v>0.02</v>
      </c>
      <c r="M55" s="772">
        <v>2013</v>
      </c>
      <c r="N55" s="772">
        <v>1</v>
      </c>
      <c r="O55" s="772">
        <v>1</v>
      </c>
      <c r="P55" s="772">
        <v>2013</v>
      </c>
      <c r="Q55" s="772">
        <v>12</v>
      </c>
      <c r="R55" s="772">
        <v>31</v>
      </c>
      <c r="U55" s="773" t="str">
        <f t="shared" si="1"/>
        <v>2013.1.1</v>
      </c>
      <c r="V55" s="773"/>
      <c r="W55" s="773"/>
      <c r="X55" s="773" t="str">
        <f t="shared" si="2"/>
        <v>2013.12.31</v>
      </c>
      <c r="Y55" s="773"/>
      <c r="Z55" s="773">
        <f t="shared" si="3"/>
        <v>365</v>
      </c>
    </row>
    <row r="56" spans="1:26" ht="12.75" hidden="1">
      <c r="A56" s="766">
        <v>56</v>
      </c>
      <c r="B56" s="767"/>
      <c r="C56" s="768" t="s">
        <v>421</v>
      </c>
      <c r="D56" s="775"/>
      <c r="E56" s="774"/>
      <c r="F56" s="774" t="s">
        <v>489</v>
      </c>
      <c r="G56" s="774"/>
      <c r="H56" s="1280"/>
      <c r="I56" s="1280"/>
      <c r="J56" s="770">
        <v>0.02</v>
      </c>
      <c r="K56" s="749" t="str">
        <f t="shared" si="4"/>
        <v>  30  </v>
      </c>
      <c r="L56" s="771">
        <f t="shared" si="0"/>
        <v>0.02</v>
      </c>
      <c r="M56" s="772">
        <v>2013</v>
      </c>
      <c r="N56" s="772">
        <v>1</v>
      </c>
      <c r="O56" s="772">
        <v>1</v>
      </c>
      <c r="P56" s="772">
        <v>2013</v>
      </c>
      <c r="Q56" s="772">
        <v>12</v>
      </c>
      <c r="R56" s="772">
        <v>31</v>
      </c>
      <c r="U56" s="773" t="str">
        <f t="shared" si="1"/>
        <v>2013.1.1</v>
      </c>
      <c r="V56" s="773"/>
      <c r="W56" s="773"/>
      <c r="X56" s="773" t="str">
        <f t="shared" si="2"/>
        <v>2013.12.31</v>
      </c>
      <c r="Y56" s="773"/>
      <c r="Z56" s="773">
        <f t="shared" si="3"/>
        <v>365</v>
      </c>
    </row>
    <row r="57" spans="1:26" ht="12.75" hidden="1">
      <c r="A57" s="766">
        <v>57</v>
      </c>
      <c r="B57" s="767"/>
      <c r="C57" s="768" t="s">
        <v>422</v>
      </c>
      <c r="D57" s="775"/>
      <c r="E57" s="774"/>
      <c r="F57" s="774"/>
      <c r="G57" s="774"/>
      <c r="H57" s="1280"/>
      <c r="I57" s="1280"/>
      <c r="J57" s="770">
        <v>0.02</v>
      </c>
      <c r="K57" s="749" t="str">
        <f t="shared" si="4"/>
        <v>    </v>
      </c>
      <c r="L57" s="771">
        <f t="shared" si="0"/>
        <v>0.02</v>
      </c>
      <c r="M57" s="772">
        <v>2013</v>
      </c>
      <c r="N57" s="776">
        <v>1</v>
      </c>
      <c r="O57" s="776">
        <v>1</v>
      </c>
      <c r="P57" s="772">
        <v>2013</v>
      </c>
      <c r="Q57" s="776">
        <v>12</v>
      </c>
      <c r="R57" s="776">
        <v>31</v>
      </c>
      <c r="U57" s="773" t="str">
        <f t="shared" si="1"/>
        <v>2013.1.1</v>
      </c>
      <c r="V57" s="773"/>
      <c r="W57" s="773"/>
      <c r="X57" s="773" t="str">
        <f t="shared" si="2"/>
        <v>2013.12.31</v>
      </c>
      <c r="Y57" s="773"/>
      <c r="Z57" s="773">
        <f t="shared" si="3"/>
        <v>365</v>
      </c>
    </row>
    <row r="58" spans="1:26" ht="12.75" hidden="1">
      <c r="A58" s="766">
        <v>58</v>
      </c>
      <c r="B58" s="767"/>
      <c r="C58" s="768" t="s">
        <v>423</v>
      </c>
      <c r="D58" s="775"/>
      <c r="E58" s="774"/>
      <c r="F58" s="774"/>
      <c r="G58" s="774"/>
      <c r="H58" s="1280"/>
      <c r="I58" s="1280"/>
      <c r="J58" s="770">
        <v>0.02</v>
      </c>
      <c r="K58" s="749" t="str">
        <f t="shared" si="4"/>
        <v>    </v>
      </c>
      <c r="L58" s="771">
        <f t="shared" si="0"/>
        <v>0.02</v>
      </c>
      <c r="M58" s="772">
        <v>2013</v>
      </c>
      <c r="N58" s="776">
        <v>1</v>
      </c>
      <c r="O58" s="776">
        <v>1</v>
      </c>
      <c r="P58" s="772">
        <v>2013</v>
      </c>
      <c r="Q58" s="776">
        <v>12</v>
      </c>
      <c r="R58" s="776">
        <v>31</v>
      </c>
      <c r="U58" s="773" t="str">
        <f t="shared" si="1"/>
        <v>2013.1.1</v>
      </c>
      <c r="V58" s="773"/>
      <c r="W58" s="773"/>
      <c r="X58" s="773" t="str">
        <f t="shared" si="2"/>
        <v>2013.12.31</v>
      </c>
      <c r="Y58" s="773"/>
      <c r="Z58" s="773">
        <f t="shared" si="3"/>
        <v>365</v>
      </c>
    </row>
    <row r="59" spans="1:26" ht="12.75" hidden="1">
      <c r="A59" s="766">
        <v>59</v>
      </c>
      <c r="B59" s="767"/>
      <c r="C59" s="768" t="s">
        <v>424</v>
      </c>
      <c r="D59" s="775"/>
      <c r="E59" s="774"/>
      <c r="F59" s="774"/>
      <c r="G59" s="774"/>
      <c r="H59" s="1280"/>
      <c r="I59" s="1280"/>
      <c r="J59" s="770">
        <v>0.02</v>
      </c>
      <c r="K59" s="749" t="str">
        <f t="shared" si="4"/>
        <v>    </v>
      </c>
      <c r="L59" s="771">
        <f t="shared" si="0"/>
        <v>0.02</v>
      </c>
      <c r="M59" s="772">
        <v>2013</v>
      </c>
      <c r="N59" s="776">
        <v>1</v>
      </c>
      <c r="O59" s="776">
        <v>1</v>
      </c>
      <c r="P59" s="772">
        <v>2013</v>
      </c>
      <c r="Q59" s="776">
        <v>12</v>
      </c>
      <c r="R59" s="776">
        <v>31</v>
      </c>
      <c r="U59" s="773" t="str">
        <f t="shared" si="1"/>
        <v>2013.1.1</v>
      </c>
      <c r="V59" s="773"/>
      <c r="W59" s="773"/>
      <c r="X59" s="773" t="str">
        <f t="shared" si="2"/>
        <v>2013.12.31</v>
      </c>
      <c r="Y59" s="773"/>
      <c r="Z59" s="773">
        <f t="shared" si="3"/>
        <v>365</v>
      </c>
    </row>
    <row r="60" spans="1:26" ht="12.75" hidden="1">
      <c r="A60" s="766">
        <v>60</v>
      </c>
      <c r="B60" s="767"/>
      <c r="C60" s="768" t="s">
        <v>425</v>
      </c>
      <c r="D60" s="775"/>
      <c r="E60" s="774"/>
      <c r="F60" s="774"/>
      <c r="G60" s="774"/>
      <c r="H60" s="1280"/>
      <c r="I60" s="1280"/>
      <c r="J60" s="770">
        <v>0.02</v>
      </c>
      <c r="K60" s="749" t="str">
        <f t="shared" si="4"/>
        <v>    </v>
      </c>
      <c r="L60" s="771">
        <f t="shared" si="0"/>
        <v>0.02</v>
      </c>
      <c r="M60" s="772">
        <v>2013</v>
      </c>
      <c r="N60" s="776">
        <v>1</v>
      </c>
      <c r="O60" s="776">
        <v>1</v>
      </c>
      <c r="P60" s="772">
        <v>2013</v>
      </c>
      <c r="Q60" s="776">
        <v>12</v>
      </c>
      <c r="R60" s="776">
        <v>31</v>
      </c>
      <c r="U60" s="773" t="str">
        <f t="shared" si="1"/>
        <v>2013.1.1</v>
      </c>
      <c r="V60" s="773"/>
      <c r="W60" s="773"/>
      <c r="X60" s="773" t="str">
        <f t="shared" si="2"/>
        <v>2013.12.31</v>
      </c>
      <c r="Y60" s="773"/>
      <c r="Z60" s="773">
        <f t="shared" si="3"/>
        <v>365</v>
      </c>
    </row>
    <row r="61" spans="1:26" ht="12.75" hidden="1">
      <c r="A61" s="766">
        <v>61</v>
      </c>
      <c r="B61" s="767"/>
      <c r="C61" s="768" t="s">
        <v>426</v>
      </c>
      <c r="D61" s="775"/>
      <c r="E61" s="774"/>
      <c r="F61" s="774"/>
      <c r="G61" s="774"/>
      <c r="H61" s="1280"/>
      <c r="I61" s="1280"/>
      <c r="J61" s="770">
        <v>0.02</v>
      </c>
      <c r="K61" s="749" t="str">
        <f t="shared" si="4"/>
        <v>    </v>
      </c>
      <c r="L61" s="771">
        <f t="shared" si="0"/>
        <v>0.02</v>
      </c>
      <c r="M61" s="772">
        <v>2013</v>
      </c>
      <c r="N61" s="776">
        <v>1</v>
      </c>
      <c r="O61" s="776">
        <v>1</v>
      </c>
      <c r="P61" s="772">
        <v>2013</v>
      </c>
      <c r="Q61" s="776">
        <v>12</v>
      </c>
      <c r="R61" s="776">
        <v>31</v>
      </c>
      <c r="U61" s="773" t="str">
        <f t="shared" si="1"/>
        <v>2013.1.1</v>
      </c>
      <c r="V61" s="773"/>
      <c r="W61" s="773"/>
      <c r="X61" s="773" t="str">
        <f t="shared" si="2"/>
        <v>2013.12.31</v>
      </c>
      <c r="Y61" s="773"/>
      <c r="Z61" s="773">
        <f t="shared" si="3"/>
        <v>365</v>
      </c>
    </row>
    <row r="62" spans="1:26" ht="12.75" hidden="1">
      <c r="A62" s="766">
        <v>62</v>
      </c>
      <c r="B62" s="767"/>
      <c r="C62" s="768" t="s">
        <v>427</v>
      </c>
      <c r="D62" s="775"/>
      <c r="E62" s="774"/>
      <c r="F62" s="774"/>
      <c r="G62" s="774"/>
      <c r="H62" s="1280"/>
      <c r="I62" s="1280"/>
      <c r="J62" s="770">
        <v>0.02</v>
      </c>
      <c r="K62" s="749" t="str">
        <f t="shared" si="4"/>
        <v>    </v>
      </c>
      <c r="L62" s="771">
        <f t="shared" si="0"/>
        <v>0.02</v>
      </c>
      <c r="M62" s="772">
        <v>2013</v>
      </c>
      <c r="N62" s="776">
        <v>1</v>
      </c>
      <c r="O62" s="776">
        <v>1</v>
      </c>
      <c r="P62" s="772">
        <v>2013</v>
      </c>
      <c r="Q62" s="776">
        <v>12</v>
      </c>
      <c r="R62" s="776">
        <v>31</v>
      </c>
      <c r="U62" s="773" t="str">
        <f t="shared" si="1"/>
        <v>2013.1.1</v>
      </c>
      <c r="V62" s="773"/>
      <c r="W62" s="773"/>
      <c r="X62" s="773" t="str">
        <f t="shared" si="2"/>
        <v>2013.12.31</v>
      </c>
      <c r="Y62" s="773"/>
      <c r="Z62" s="773">
        <f t="shared" si="3"/>
        <v>365</v>
      </c>
    </row>
    <row r="63" spans="1:26" ht="12.75" hidden="1">
      <c r="A63" s="766">
        <v>63</v>
      </c>
      <c r="B63" s="767"/>
      <c r="C63" s="768" t="s">
        <v>428</v>
      </c>
      <c r="D63" s="775"/>
      <c r="E63" s="774"/>
      <c r="F63" s="774"/>
      <c r="G63" s="774"/>
      <c r="H63" s="1280"/>
      <c r="I63" s="1280"/>
      <c r="J63" s="770">
        <v>0.02</v>
      </c>
      <c r="K63" s="749" t="str">
        <f t="shared" si="4"/>
        <v>    </v>
      </c>
      <c r="L63" s="771">
        <f t="shared" si="0"/>
        <v>0.02</v>
      </c>
      <c r="M63" s="772">
        <v>2013</v>
      </c>
      <c r="N63" s="776">
        <v>1</v>
      </c>
      <c r="O63" s="776">
        <v>1</v>
      </c>
      <c r="P63" s="772">
        <v>2013</v>
      </c>
      <c r="Q63" s="776">
        <v>12</v>
      </c>
      <c r="R63" s="776">
        <v>31</v>
      </c>
      <c r="U63" s="773" t="str">
        <f t="shared" si="1"/>
        <v>2013.1.1</v>
      </c>
      <c r="V63" s="773"/>
      <c r="W63" s="773"/>
      <c r="X63" s="773" t="str">
        <f t="shared" si="2"/>
        <v>2013.12.31</v>
      </c>
      <c r="Y63" s="773"/>
      <c r="Z63" s="773">
        <f t="shared" si="3"/>
        <v>365</v>
      </c>
    </row>
    <row r="64" spans="1:26" ht="12.75" hidden="1">
      <c r="A64" s="766">
        <v>64</v>
      </c>
      <c r="B64" s="767"/>
      <c r="C64" s="768" t="s">
        <v>429</v>
      </c>
      <c r="D64" s="775"/>
      <c r="E64" s="774"/>
      <c r="F64" s="774"/>
      <c r="G64" s="774"/>
      <c r="H64" s="1280"/>
      <c r="I64" s="1280"/>
      <c r="J64" s="770">
        <v>0.02</v>
      </c>
      <c r="K64" s="749" t="str">
        <f t="shared" si="4"/>
        <v>    </v>
      </c>
      <c r="L64" s="771">
        <f t="shared" si="0"/>
        <v>0.02</v>
      </c>
      <c r="M64" s="772">
        <v>2013</v>
      </c>
      <c r="N64" s="776">
        <v>1</v>
      </c>
      <c r="O64" s="776">
        <v>1</v>
      </c>
      <c r="P64" s="772">
        <v>2013</v>
      </c>
      <c r="Q64" s="776">
        <v>12</v>
      </c>
      <c r="R64" s="776">
        <v>31</v>
      </c>
      <c r="U64" s="773" t="str">
        <f t="shared" si="1"/>
        <v>2013.1.1</v>
      </c>
      <c r="V64" s="773"/>
      <c r="W64" s="773"/>
      <c r="X64" s="773" t="str">
        <f t="shared" si="2"/>
        <v>2013.12.31</v>
      </c>
      <c r="Y64" s="773"/>
      <c r="Z64" s="773">
        <f t="shared" si="3"/>
        <v>365</v>
      </c>
    </row>
    <row r="65" spans="1:26" ht="12.75" hidden="1">
      <c r="A65" s="766">
        <v>65</v>
      </c>
      <c r="B65" s="767"/>
      <c r="C65" s="768" t="s">
        <v>430</v>
      </c>
      <c r="D65" s="775"/>
      <c r="E65" s="774"/>
      <c r="F65" s="774"/>
      <c r="G65" s="774"/>
      <c r="H65" s="1280"/>
      <c r="I65" s="1280"/>
      <c r="J65" s="770">
        <v>0.02</v>
      </c>
      <c r="K65" s="749" t="str">
        <f t="shared" si="4"/>
        <v>    </v>
      </c>
      <c r="L65" s="771">
        <f t="shared" si="0"/>
        <v>0.02</v>
      </c>
      <c r="M65" s="772">
        <v>2013</v>
      </c>
      <c r="N65" s="776">
        <v>1</v>
      </c>
      <c r="O65" s="776">
        <v>1</v>
      </c>
      <c r="P65" s="772">
        <v>2013</v>
      </c>
      <c r="Q65" s="776">
        <v>12</v>
      </c>
      <c r="R65" s="776">
        <v>31</v>
      </c>
      <c r="U65" s="773" t="str">
        <f t="shared" si="1"/>
        <v>2013.1.1</v>
      </c>
      <c r="V65" s="773"/>
      <c r="W65" s="773"/>
      <c r="X65" s="773" t="str">
        <f t="shared" si="2"/>
        <v>2013.12.31</v>
      </c>
      <c r="Y65" s="773"/>
      <c r="Z65" s="773">
        <f t="shared" si="3"/>
        <v>365</v>
      </c>
    </row>
    <row r="66" spans="1:26" ht="12.75" hidden="1">
      <c r="A66" s="766">
        <v>66</v>
      </c>
      <c r="B66" s="767"/>
      <c r="C66" s="768" t="s">
        <v>431</v>
      </c>
      <c r="D66" s="775"/>
      <c r="E66" s="774"/>
      <c r="F66" s="774"/>
      <c r="G66" s="774"/>
      <c r="H66" s="1280"/>
      <c r="I66" s="1280"/>
      <c r="J66" s="770">
        <v>0.02</v>
      </c>
      <c r="K66" s="749" t="str">
        <f t="shared" si="4"/>
        <v>    </v>
      </c>
      <c r="L66" s="771">
        <f t="shared" si="0"/>
        <v>0.02</v>
      </c>
      <c r="M66" s="772">
        <v>2013</v>
      </c>
      <c r="N66" s="776">
        <v>1</v>
      </c>
      <c r="O66" s="776">
        <v>1</v>
      </c>
      <c r="P66" s="772">
        <v>2013</v>
      </c>
      <c r="Q66" s="776">
        <v>12</v>
      </c>
      <c r="R66" s="776">
        <v>31</v>
      </c>
      <c r="U66" s="773" t="str">
        <f t="shared" si="1"/>
        <v>2013.1.1</v>
      </c>
      <c r="V66" s="773"/>
      <c r="W66" s="773"/>
      <c r="X66" s="773" t="str">
        <f t="shared" si="2"/>
        <v>2013.12.31</v>
      </c>
      <c r="Y66" s="773"/>
      <c r="Z66" s="773">
        <f t="shared" si="3"/>
        <v>365</v>
      </c>
    </row>
    <row r="67" spans="1:26" ht="12.75" hidden="1">
      <c r="A67" s="766">
        <v>67</v>
      </c>
      <c r="B67" s="767"/>
      <c r="C67" s="768" t="s">
        <v>432</v>
      </c>
      <c r="D67" s="775"/>
      <c r="E67" s="774"/>
      <c r="F67" s="774"/>
      <c r="G67" s="774"/>
      <c r="H67" s="1280"/>
      <c r="I67" s="1280"/>
      <c r="J67" s="770">
        <v>0.02</v>
      </c>
      <c r="K67" s="749" t="str">
        <f t="shared" si="4"/>
        <v>    </v>
      </c>
      <c r="L67" s="771">
        <f t="shared" si="0"/>
        <v>0.02</v>
      </c>
      <c r="M67" s="772">
        <v>2013</v>
      </c>
      <c r="N67" s="776">
        <v>1</v>
      </c>
      <c r="O67" s="776">
        <v>1</v>
      </c>
      <c r="P67" s="772">
        <v>2013</v>
      </c>
      <c r="Q67" s="776">
        <v>12</v>
      </c>
      <c r="R67" s="776">
        <v>31</v>
      </c>
      <c r="U67" s="773" t="str">
        <f t="shared" si="1"/>
        <v>2013.1.1</v>
      </c>
      <c r="V67" s="773"/>
      <c r="W67" s="773"/>
      <c r="X67" s="773" t="str">
        <f t="shared" si="2"/>
        <v>2013.12.31</v>
      </c>
      <c r="Y67" s="773"/>
      <c r="Z67" s="773">
        <f t="shared" si="3"/>
        <v>365</v>
      </c>
    </row>
    <row r="68" spans="1:26" ht="12.75" hidden="1">
      <c r="A68" s="766">
        <v>68</v>
      </c>
      <c r="B68" s="767"/>
      <c r="C68" s="768" t="s">
        <v>433</v>
      </c>
      <c r="D68" s="775"/>
      <c r="E68" s="774"/>
      <c r="F68" s="774"/>
      <c r="G68" s="774"/>
      <c r="H68" s="1280"/>
      <c r="I68" s="1280"/>
      <c r="J68" s="770">
        <v>0.02</v>
      </c>
      <c r="K68" s="749" t="str">
        <f t="shared" si="4"/>
        <v>    </v>
      </c>
      <c r="L68" s="771">
        <f t="shared" si="0"/>
        <v>0.02</v>
      </c>
      <c r="M68" s="772">
        <v>2013</v>
      </c>
      <c r="N68" s="776">
        <v>1</v>
      </c>
      <c r="O68" s="776">
        <v>1</v>
      </c>
      <c r="P68" s="772">
        <v>2013</v>
      </c>
      <c r="Q68" s="776">
        <v>12</v>
      </c>
      <c r="R68" s="776">
        <v>31</v>
      </c>
      <c r="U68" s="773" t="str">
        <f t="shared" si="1"/>
        <v>2013.1.1</v>
      </c>
      <c r="V68" s="773"/>
      <c r="W68" s="773"/>
      <c r="X68" s="773" t="str">
        <f t="shared" si="2"/>
        <v>2013.12.31</v>
      </c>
      <c r="Y68" s="773"/>
      <c r="Z68" s="773">
        <f t="shared" si="3"/>
        <v>365</v>
      </c>
    </row>
    <row r="69" spans="1:26" ht="12.75" hidden="1">
      <c r="A69" s="766">
        <v>69</v>
      </c>
      <c r="B69" s="767"/>
      <c r="C69" s="768" t="s">
        <v>434</v>
      </c>
      <c r="D69" s="775"/>
      <c r="E69" s="774"/>
      <c r="F69" s="774"/>
      <c r="G69" s="774"/>
      <c r="H69" s="1280"/>
      <c r="I69" s="1280"/>
      <c r="J69" s="770">
        <v>0.02</v>
      </c>
      <c r="K69" s="749" t="str">
        <f t="shared" si="4"/>
        <v>    </v>
      </c>
      <c r="L69" s="771">
        <f t="shared" si="0"/>
        <v>0.02</v>
      </c>
      <c r="M69" s="772">
        <v>2013</v>
      </c>
      <c r="N69" s="776">
        <v>1</v>
      </c>
      <c r="O69" s="776">
        <v>1</v>
      </c>
      <c r="P69" s="772">
        <v>2013</v>
      </c>
      <c r="Q69" s="776">
        <v>12</v>
      </c>
      <c r="R69" s="776">
        <v>31</v>
      </c>
      <c r="U69" s="773" t="str">
        <f t="shared" si="1"/>
        <v>2013.1.1</v>
      </c>
      <c r="V69" s="773"/>
      <c r="W69" s="773"/>
      <c r="X69" s="773" t="str">
        <f t="shared" si="2"/>
        <v>2013.12.31</v>
      </c>
      <c r="Y69" s="773"/>
      <c r="Z69" s="773">
        <f t="shared" si="3"/>
        <v>365</v>
      </c>
    </row>
    <row r="70" spans="1:26" ht="12.75" hidden="1">
      <c r="A70" s="766">
        <v>70</v>
      </c>
      <c r="B70" s="767"/>
      <c r="C70" s="768" t="s">
        <v>435</v>
      </c>
      <c r="D70" s="775"/>
      <c r="E70" s="774"/>
      <c r="F70" s="774"/>
      <c r="G70" s="774"/>
      <c r="H70" s="1280"/>
      <c r="I70" s="1280"/>
      <c r="J70" s="770">
        <v>0.02</v>
      </c>
      <c r="K70" s="749" t="str">
        <f t="shared" si="4"/>
        <v>    </v>
      </c>
      <c r="L70" s="771">
        <f t="shared" si="0"/>
        <v>0.02</v>
      </c>
      <c r="M70" s="772">
        <v>2013</v>
      </c>
      <c r="N70" s="776">
        <v>1</v>
      </c>
      <c r="O70" s="776">
        <v>1</v>
      </c>
      <c r="P70" s="772">
        <v>2013</v>
      </c>
      <c r="Q70" s="776">
        <v>12</v>
      </c>
      <c r="R70" s="776">
        <v>31</v>
      </c>
      <c r="U70" s="773" t="str">
        <f t="shared" si="1"/>
        <v>2013.1.1</v>
      </c>
      <c r="V70" s="773"/>
      <c r="W70" s="773"/>
      <c r="X70" s="773" t="str">
        <f t="shared" si="2"/>
        <v>2013.12.31</v>
      </c>
      <c r="Y70" s="773"/>
      <c r="Z70" s="773">
        <f t="shared" si="3"/>
        <v>365</v>
      </c>
    </row>
    <row r="71" spans="1:26" ht="12.75" hidden="1">
      <c r="A71" s="766">
        <v>71</v>
      </c>
      <c r="B71" s="767"/>
      <c r="C71" s="768" t="s">
        <v>436</v>
      </c>
      <c r="D71" s="775"/>
      <c r="E71" s="774"/>
      <c r="F71" s="774"/>
      <c r="G71" s="774"/>
      <c r="H71" s="1280"/>
      <c r="I71" s="1280"/>
      <c r="J71" s="770">
        <v>0.02</v>
      </c>
      <c r="K71" s="749" t="str">
        <f t="shared" si="4"/>
        <v>    </v>
      </c>
      <c r="L71" s="771">
        <f t="shared" si="0"/>
        <v>0.02</v>
      </c>
      <c r="M71" s="772">
        <v>2013</v>
      </c>
      <c r="N71" s="776">
        <v>1</v>
      </c>
      <c r="O71" s="776">
        <v>1</v>
      </c>
      <c r="P71" s="772">
        <v>2013</v>
      </c>
      <c r="Q71" s="776">
        <v>12</v>
      </c>
      <c r="R71" s="776">
        <v>31</v>
      </c>
      <c r="U71" s="773" t="str">
        <f t="shared" si="1"/>
        <v>2013.1.1</v>
      </c>
      <c r="V71" s="773"/>
      <c r="W71" s="773"/>
      <c r="X71" s="773" t="str">
        <f t="shared" si="2"/>
        <v>2013.12.31</v>
      </c>
      <c r="Y71" s="773"/>
      <c r="Z71" s="773">
        <f t="shared" si="3"/>
        <v>365</v>
      </c>
    </row>
    <row r="72" spans="1:26" ht="12.75" hidden="1">
      <c r="A72" s="766">
        <v>72</v>
      </c>
      <c r="B72" s="767"/>
      <c r="C72" s="768" t="s">
        <v>437</v>
      </c>
      <c r="D72" s="775"/>
      <c r="E72" s="774"/>
      <c r="F72" s="774"/>
      <c r="G72" s="774"/>
      <c r="H72" s="1280"/>
      <c r="I72" s="1280"/>
      <c r="J72" s="770">
        <v>0.02</v>
      </c>
      <c r="K72" s="749" t="str">
        <f t="shared" si="4"/>
        <v>    </v>
      </c>
      <c r="L72" s="771">
        <f t="shared" si="0"/>
        <v>0.02</v>
      </c>
      <c r="M72" s="772">
        <v>2013</v>
      </c>
      <c r="N72" s="776">
        <v>1</v>
      </c>
      <c r="O72" s="776">
        <v>1</v>
      </c>
      <c r="P72" s="772">
        <v>2013</v>
      </c>
      <c r="Q72" s="776">
        <v>12</v>
      </c>
      <c r="R72" s="776">
        <v>31</v>
      </c>
      <c r="U72" s="773" t="str">
        <f t="shared" si="1"/>
        <v>2013.1.1</v>
      </c>
      <c r="V72" s="773"/>
      <c r="W72" s="773"/>
      <c r="X72" s="773" t="str">
        <f t="shared" si="2"/>
        <v>2013.12.31</v>
      </c>
      <c r="Y72" s="773"/>
      <c r="Z72" s="773">
        <f t="shared" si="3"/>
        <v>365</v>
      </c>
    </row>
    <row r="73" spans="1:26" ht="12.75" hidden="1">
      <c r="A73" s="766">
        <v>73</v>
      </c>
      <c r="B73" s="767"/>
      <c r="C73" s="768" t="s">
        <v>438</v>
      </c>
      <c r="D73" s="775"/>
      <c r="E73" s="774"/>
      <c r="F73" s="774"/>
      <c r="G73" s="774"/>
      <c r="H73" s="1280"/>
      <c r="I73" s="1280"/>
      <c r="J73" s="770">
        <v>0.02</v>
      </c>
      <c r="K73" s="749" t="str">
        <f t="shared" si="4"/>
        <v>    </v>
      </c>
      <c r="L73" s="771">
        <f t="shared" si="0"/>
        <v>0.02</v>
      </c>
      <c r="M73" s="772">
        <v>2013</v>
      </c>
      <c r="N73" s="776">
        <v>1</v>
      </c>
      <c r="O73" s="776">
        <v>1</v>
      </c>
      <c r="P73" s="772">
        <v>2013</v>
      </c>
      <c r="Q73" s="776">
        <v>12</v>
      </c>
      <c r="R73" s="776">
        <v>31</v>
      </c>
      <c r="U73" s="773" t="str">
        <f t="shared" si="1"/>
        <v>2013.1.1</v>
      </c>
      <c r="V73" s="773"/>
      <c r="W73" s="773"/>
      <c r="X73" s="773" t="str">
        <f t="shared" si="2"/>
        <v>2013.12.31</v>
      </c>
      <c r="Y73" s="773"/>
      <c r="Z73" s="773">
        <f t="shared" si="3"/>
        <v>365</v>
      </c>
    </row>
    <row r="74" spans="1:26" ht="12.75" hidden="1">
      <c r="A74" s="766">
        <v>74</v>
      </c>
      <c r="B74" s="767"/>
      <c r="C74" s="768" t="s">
        <v>439</v>
      </c>
      <c r="D74" s="775"/>
      <c r="E74" s="774"/>
      <c r="F74" s="774"/>
      <c r="G74" s="774"/>
      <c r="H74" s="1280"/>
      <c r="I74" s="1280"/>
      <c r="J74" s="770">
        <v>0.02</v>
      </c>
      <c r="K74" s="749" t="str">
        <f t="shared" si="4"/>
        <v>    </v>
      </c>
      <c r="L74" s="771">
        <f t="shared" si="0"/>
        <v>0.02</v>
      </c>
      <c r="M74" s="772">
        <v>2013</v>
      </c>
      <c r="N74" s="776">
        <v>1</v>
      </c>
      <c r="O74" s="776">
        <v>1</v>
      </c>
      <c r="P74" s="772">
        <v>2013</v>
      </c>
      <c r="Q74" s="776">
        <v>12</v>
      </c>
      <c r="R74" s="776">
        <v>31</v>
      </c>
      <c r="U74" s="773" t="str">
        <f t="shared" si="1"/>
        <v>2013.1.1</v>
      </c>
      <c r="V74" s="773"/>
      <c r="W74" s="773"/>
      <c r="X74" s="773" t="str">
        <f t="shared" si="2"/>
        <v>2013.12.31</v>
      </c>
      <c r="Y74" s="773"/>
      <c r="Z74" s="773">
        <f t="shared" si="3"/>
        <v>365</v>
      </c>
    </row>
    <row r="75" spans="1:26" ht="12.75" hidden="1">
      <c r="A75" s="766">
        <v>75</v>
      </c>
      <c r="B75" s="767"/>
      <c r="C75" s="768" t="s">
        <v>440</v>
      </c>
      <c r="D75" s="775"/>
      <c r="E75" s="774"/>
      <c r="F75" s="774"/>
      <c r="G75" s="774"/>
      <c r="H75" s="1280"/>
      <c r="I75" s="1280"/>
      <c r="J75" s="770">
        <v>0.02</v>
      </c>
      <c r="K75" s="749" t="str">
        <f t="shared" si="4"/>
        <v>    </v>
      </c>
      <c r="L75" s="771">
        <f t="shared" si="0"/>
        <v>0.02</v>
      </c>
      <c r="M75" s="772">
        <v>2013</v>
      </c>
      <c r="N75" s="776">
        <v>1</v>
      </c>
      <c r="O75" s="776">
        <v>1</v>
      </c>
      <c r="P75" s="772">
        <v>2013</v>
      </c>
      <c r="Q75" s="776">
        <v>12</v>
      </c>
      <c r="R75" s="776">
        <v>31</v>
      </c>
      <c r="U75" s="773" t="str">
        <f t="shared" si="1"/>
        <v>2013.1.1</v>
      </c>
      <c r="V75" s="773"/>
      <c r="W75" s="773"/>
      <c r="X75" s="773" t="str">
        <f t="shared" si="2"/>
        <v>2013.12.31</v>
      </c>
      <c r="Y75" s="773"/>
      <c r="Z75" s="773">
        <f t="shared" si="3"/>
        <v>365</v>
      </c>
    </row>
    <row r="76" spans="1:26" ht="12.75" hidden="1">
      <c r="A76" s="766">
        <v>76</v>
      </c>
      <c r="B76" s="767"/>
      <c r="C76" s="768" t="s">
        <v>441</v>
      </c>
      <c r="D76" s="775"/>
      <c r="E76" s="774"/>
      <c r="F76" s="774"/>
      <c r="G76" s="774"/>
      <c r="H76" s="1280"/>
      <c r="I76" s="1280"/>
      <c r="J76" s="770">
        <v>0.02</v>
      </c>
      <c r="K76" s="749" t="str">
        <f t="shared" si="4"/>
        <v>    </v>
      </c>
      <c r="L76" s="771">
        <f t="shared" si="0"/>
        <v>0.02</v>
      </c>
      <c r="M76" s="772">
        <v>2013</v>
      </c>
      <c r="N76" s="776">
        <v>1</v>
      </c>
      <c r="O76" s="776">
        <v>1</v>
      </c>
      <c r="P76" s="772">
        <v>2013</v>
      </c>
      <c r="Q76" s="776">
        <v>12</v>
      </c>
      <c r="R76" s="776">
        <v>31</v>
      </c>
      <c r="U76" s="773" t="str">
        <f t="shared" si="1"/>
        <v>2013.1.1</v>
      </c>
      <c r="V76" s="773"/>
      <c r="W76" s="773"/>
      <c r="X76" s="773" t="str">
        <f t="shared" si="2"/>
        <v>2013.12.31</v>
      </c>
      <c r="Y76" s="773"/>
      <c r="Z76" s="773">
        <f t="shared" si="3"/>
        <v>365</v>
      </c>
    </row>
    <row r="77" spans="1:26" ht="12.75" hidden="1">
      <c r="A77" s="766">
        <v>77</v>
      </c>
      <c r="B77" s="767"/>
      <c r="C77" s="768" t="s">
        <v>442</v>
      </c>
      <c r="D77" s="775"/>
      <c r="E77" s="774"/>
      <c r="F77" s="774"/>
      <c r="G77" s="774"/>
      <c r="H77" s="1280"/>
      <c r="I77" s="1280"/>
      <c r="J77" s="770">
        <v>0.02</v>
      </c>
      <c r="K77" s="749" t="str">
        <f t="shared" si="4"/>
        <v>    </v>
      </c>
      <c r="L77" s="771">
        <f t="shared" si="0"/>
        <v>0.02</v>
      </c>
      <c r="M77" s="772">
        <v>2013</v>
      </c>
      <c r="N77" s="776">
        <v>1</v>
      </c>
      <c r="O77" s="776">
        <v>1</v>
      </c>
      <c r="P77" s="772">
        <v>2013</v>
      </c>
      <c r="Q77" s="776">
        <v>12</v>
      </c>
      <c r="R77" s="776">
        <v>31</v>
      </c>
      <c r="U77" s="773" t="str">
        <f t="shared" si="1"/>
        <v>2013.1.1</v>
      </c>
      <c r="V77" s="773"/>
      <c r="W77" s="773"/>
      <c r="X77" s="773" t="str">
        <f t="shared" si="2"/>
        <v>2013.12.31</v>
      </c>
      <c r="Y77" s="773"/>
      <c r="Z77" s="773">
        <f t="shared" si="3"/>
        <v>365</v>
      </c>
    </row>
    <row r="78" spans="1:26" ht="12.75" hidden="1">
      <c r="A78" s="766">
        <v>78</v>
      </c>
      <c r="B78" s="767"/>
      <c r="C78" s="768" t="s">
        <v>443</v>
      </c>
      <c r="D78" s="775"/>
      <c r="E78" s="774"/>
      <c r="F78" s="774"/>
      <c r="G78" s="774"/>
      <c r="H78" s="1280"/>
      <c r="I78" s="1280"/>
      <c r="J78" s="770">
        <v>0.02</v>
      </c>
      <c r="K78" s="749" t="str">
        <f t="shared" si="4"/>
        <v>    </v>
      </c>
      <c r="L78" s="771">
        <f t="shared" si="0"/>
        <v>0.02</v>
      </c>
      <c r="M78" s="772">
        <v>2013</v>
      </c>
      <c r="N78" s="776">
        <v>1</v>
      </c>
      <c r="O78" s="776">
        <v>1</v>
      </c>
      <c r="P78" s="772">
        <v>2013</v>
      </c>
      <c r="Q78" s="776">
        <v>12</v>
      </c>
      <c r="R78" s="776">
        <v>31</v>
      </c>
      <c r="U78" s="773" t="str">
        <f t="shared" si="1"/>
        <v>2013.1.1</v>
      </c>
      <c r="V78" s="773"/>
      <c r="W78" s="773"/>
      <c r="X78" s="773" t="str">
        <f t="shared" si="2"/>
        <v>2013.12.31</v>
      </c>
      <c r="Y78" s="773"/>
      <c r="Z78" s="773">
        <f t="shared" si="3"/>
        <v>365</v>
      </c>
    </row>
    <row r="79" spans="1:26" ht="12.75" hidden="1">
      <c r="A79" s="766">
        <v>79</v>
      </c>
      <c r="B79" s="767"/>
      <c r="C79" s="768" t="s">
        <v>444</v>
      </c>
      <c r="D79" s="775"/>
      <c r="E79" s="774"/>
      <c r="F79" s="774"/>
      <c r="G79" s="774"/>
      <c r="H79" s="1280"/>
      <c r="I79" s="1280"/>
      <c r="J79" s="770">
        <v>0.02</v>
      </c>
      <c r="K79" s="749" t="str">
        <f t="shared" si="4"/>
        <v>    </v>
      </c>
      <c r="L79" s="771">
        <f t="shared" si="0"/>
        <v>0.02</v>
      </c>
      <c r="M79" s="772">
        <v>2013</v>
      </c>
      <c r="N79" s="776">
        <v>1</v>
      </c>
      <c r="O79" s="776">
        <v>1</v>
      </c>
      <c r="P79" s="772">
        <v>2013</v>
      </c>
      <c r="Q79" s="776">
        <v>12</v>
      </c>
      <c r="R79" s="776">
        <v>31</v>
      </c>
      <c r="U79" s="773" t="str">
        <f t="shared" si="1"/>
        <v>2013.1.1</v>
      </c>
      <c r="V79" s="773"/>
      <c r="W79" s="773"/>
      <c r="X79" s="773" t="str">
        <f t="shared" si="2"/>
        <v>2013.12.31</v>
      </c>
      <c r="Y79" s="773"/>
      <c r="Z79" s="773">
        <f t="shared" si="3"/>
        <v>365</v>
      </c>
    </row>
    <row r="80" spans="1:26" ht="12.75" hidden="1">
      <c r="A80" s="766">
        <v>80</v>
      </c>
      <c r="B80" s="767"/>
      <c r="C80" s="768" t="s">
        <v>445</v>
      </c>
      <c r="D80" s="775"/>
      <c r="E80" s="774"/>
      <c r="F80" s="774"/>
      <c r="G80" s="774"/>
      <c r="H80" s="1280"/>
      <c r="I80" s="1280"/>
      <c r="J80" s="770">
        <v>0.02</v>
      </c>
      <c r="K80" s="749" t="str">
        <f t="shared" si="4"/>
        <v>    </v>
      </c>
      <c r="L80" s="771">
        <f t="shared" si="0"/>
        <v>0.02</v>
      </c>
      <c r="M80" s="772">
        <v>2013</v>
      </c>
      <c r="N80" s="776">
        <v>1</v>
      </c>
      <c r="O80" s="776">
        <v>1</v>
      </c>
      <c r="P80" s="772">
        <v>2013</v>
      </c>
      <c r="Q80" s="776">
        <v>12</v>
      </c>
      <c r="R80" s="776">
        <v>31</v>
      </c>
      <c r="U80" s="773" t="str">
        <f t="shared" si="1"/>
        <v>2013.1.1</v>
      </c>
      <c r="V80" s="773"/>
      <c r="W80" s="773"/>
      <c r="X80" s="773" t="str">
        <f t="shared" si="2"/>
        <v>2013.12.31</v>
      </c>
      <c r="Y80" s="773"/>
      <c r="Z80" s="773">
        <f t="shared" si="3"/>
        <v>365</v>
      </c>
    </row>
    <row r="81" spans="1:26" ht="12.75" hidden="1">
      <c r="A81" s="766">
        <v>81</v>
      </c>
      <c r="B81" s="767"/>
      <c r="C81" s="768" t="s">
        <v>446</v>
      </c>
      <c r="D81" s="775"/>
      <c r="E81" s="774"/>
      <c r="F81" s="774"/>
      <c r="G81" s="774"/>
      <c r="H81" s="1280"/>
      <c r="I81" s="1280"/>
      <c r="J81" s="770">
        <v>0.02</v>
      </c>
      <c r="K81" s="749" t="str">
        <f t="shared" si="4"/>
        <v>    </v>
      </c>
      <c r="L81" s="771">
        <f t="shared" si="0"/>
        <v>0.02</v>
      </c>
      <c r="M81" s="772">
        <v>2013</v>
      </c>
      <c r="N81" s="776">
        <v>1</v>
      </c>
      <c r="O81" s="776">
        <v>1</v>
      </c>
      <c r="P81" s="772">
        <v>2013</v>
      </c>
      <c r="Q81" s="776">
        <v>12</v>
      </c>
      <c r="R81" s="776">
        <v>31</v>
      </c>
      <c r="U81" s="773" t="str">
        <f t="shared" si="1"/>
        <v>2013.1.1</v>
      </c>
      <c r="V81" s="773"/>
      <c r="W81" s="773"/>
      <c r="X81" s="773" t="str">
        <f t="shared" si="2"/>
        <v>2013.12.31</v>
      </c>
      <c r="Y81" s="773"/>
      <c r="Z81" s="773">
        <f t="shared" si="3"/>
        <v>365</v>
      </c>
    </row>
    <row r="82" spans="1:26" ht="12.75" hidden="1">
      <c r="A82" s="766">
        <v>82</v>
      </c>
      <c r="B82" s="767"/>
      <c r="C82" s="768" t="s">
        <v>447</v>
      </c>
      <c r="D82" s="775"/>
      <c r="E82" s="774"/>
      <c r="F82" s="774"/>
      <c r="G82" s="774"/>
      <c r="H82" s="1280"/>
      <c r="I82" s="1280"/>
      <c r="J82" s="770">
        <v>0.02</v>
      </c>
      <c r="K82" s="749" t="str">
        <f t="shared" si="4"/>
        <v>    </v>
      </c>
      <c r="L82" s="771">
        <f t="shared" si="0"/>
        <v>0.02</v>
      </c>
      <c r="M82" s="772">
        <v>2013</v>
      </c>
      <c r="N82" s="776">
        <v>1</v>
      </c>
      <c r="O82" s="776">
        <v>1</v>
      </c>
      <c r="P82" s="772">
        <v>2013</v>
      </c>
      <c r="Q82" s="776">
        <v>12</v>
      </c>
      <c r="R82" s="776">
        <v>31</v>
      </c>
      <c r="U82" s="773" t="str">
        <f t="shared" si="1"/>
        <v>2013.1.1</v>
      </c>
      <c r="V82" s="773"/>
      <c r="W82" s="773"/>
      <c r="X82" s="773" t="str">
        <f t="shared" si="2"/>
        <v>2013.12.31</v>
      </c>
      <c r="Y82" s="773"/>
      <c r="Z82" s="773">
        <f t="shared" si="3"/>
        <v>365</v>
      </c>
    </row>
    <row r="83" spans="1:26" ht="12.75" hidden="1">
      <c r="A83" s="766">
        <v>83</v>
      </c>
      <c r="B83" s="767"/>
      <c r="C83" s="768" t="s">
        <v>448</v>
      </c>
      <c r="D83" s="775"/>
      <c r="E83" s="774"/>
      <c r="F83" s="774"/>
      <c r="G83" s="774"/>
      <c r="H83" s="1280"/>
      <c r="I83" s="1280"/>
      <c r="J83" s="770">
        <v>0.02</v>
      </c>
      <c r="K83" s="749" t="str">
        <f t="shared" si="4"/>
        <v>    </v>
      </c>
      <c r="L83" s="771">
        <f t="shared" si="0"/>
        <v>0.02</v>
      </c>
      <c r="M83" s="772">
        <v>2013</v>
      </c>
      <c r="N83" s="776">
        <v>1</v>
      </c>
      <c r="O83" s="776">
        <v>1</v>
      </c>
      <c r="P83" s="772">
        <v>2013</v>
      </c>
      <c r="Q83" s="776">
        <v>12</v>
      </c>
      <c r="R83" s="776">
        <v>31</v>
      </c>
      <c r="U83" s="773" t="str">
        <f t="shared" si="1"/>
        <v>2013.1.1</v>
      </c>
      <c r="V83" s="773"/>
      <c r="W83" s="773"/>
      <c r="X83" s="773" t="str">
        <f t="shared" si="2"/>
        <v>2013.12.31</v>
      </c>
      <c r="Y83" s="773"/>
      <c r="Z83" s="773">
        <f t="shared" si="3"/>
        <v>365</v>
      </c>
    </row>
    <row r="84" spans="1:26" ht="12.75" hidden="1">
      <c r="A84" s="766">
        <v>84</v>
      </c>
      <c r="B84" s="767"/>
      <c r="C84" s="768" t="s">
        <v>449</v>
      </c>
      <c r="D84" s="775"/>
      <c r="E84" s="774"/>
      <c r="F84" s="774"/>
      <c r="G84" s="774"/>
      <c r="H84" s="1280"/>
      <c r="I84" s="1280"/>
      <c r="J84" s="770">
        <v>0.02</v>
      </c>
      <c r="K84" s="749" t="str">
        <f t="shared" si="4"/>
        <v>    </v>
      </c>
      <c r="L84" s="771">
        <f t="shared" si="0"/>
        <v>0.02</v>
      </c>
      <c r="M84" s="772">
        <v>2013</v>
      </c>
      <c r="N84" s="776">
        <v>1</v>
      </c>
      <c r="O84" s="776">
        <v>1</v>
      </c>
      <c r="P84" s="772">
        <v>2013</v>
      </c>
      <c r="Q84" s="776">
        <v>12</v>
      </c>
      <c r="R84" s="776">
        <v>31</v>
      </c>
      <c r="U84" s="773" t="str">
        <f t="shared" si="1"/>
        <v>2013.1.1</v>
      </c>
      <c r="V84" s="773"/>
      <c r="W84" s="773"/>
      <c r="X84" s="773" t="str">
        <f t="shared" si="2"/>
        <v>2013.12.31</v>
      </c>
      <c r="Y84" s="773"/>
      <c r="Z84" s="773">
        <f t="shared" si="3"/>
        <v>365</v>
      </c>
    </row>
    <row r="85" spans="1:26" ht="12.75" hidden="1">
      <c r="A85" s="766">
        <v>85</v>
      </c>
      <c r="B85" s="767"/>
      <c r="C85" s="768" t="s">
        <v>450</v>
      </c>
      <c r="D85" s="775"/>
      <c r="E85" s="774"/>
      <c r="F85" s="774"/>
      <c r="G85" s="774"/>
      <c r="H85" s="1280"/>
      <c r="I85" s="1280"/>
      <c r="J85" s="770">
        <v>0.02</v>
      </c>
      <c r="K85" s="749" t="str">
        <f t="shared" si="4"/>
        <v>    </v>
      </c>
      <c r="L85" s="771">
        <f t="shared" si="0"/>
        <v>0.02</v>
      </c>
      <c r="M85" s="772">
        <v>2013</v>
      </c>
      <c r="N85" s="776">
        <v>1</v>
      </c>
      <c r="O85" s="776">
        <v>1</v>
      </c>
      <c r="P85" s="772">
        <v>2013</v>
      </c>
      <c r="Q85" s="776">
        <v>12</v>
      </c>
      <c r="R85" s="776">
        <v>31</v>
      </c>
      <c r="U85" s="773" t="str">
        <f t="shared" si="1"/>
        <v>2013.1.1</v>
      </c>
      <c r="V85" s="773"/>
      <c r="W85" s="773"/>
      <c r="X85" s="773" t="str">
        <f t="shared" si="2"/>
        <v>2013.12.31</v>
      </c>
      <c r="Y85" s="773"/>
      <c r="Z85" s="773">
        <f t="shared" si="3"/>
        <v>365</v>
      </c>
    </row>
    <row r="86" spans="1:26" ht="12.75" hidden="1">
      <c r="A86" s="766">
        <v>86</v>
      </c>
      <c r="B86" s="767"/>
      <c r="C86" s="768" t="s">
        <v>451</v>
      </c>
      <c r="D86" s="775"/>
      <c r="E86" s="774"/>
      <c r="F86" s="774"/>
      <c r="G86" s="774"/>
      <c r="H86" s="1280"/>
      <c r="I86" s="1280"/>
      <c r="J86" s="770">
        <v>0.02</v>
      </c>
      <c r="K86" s="749" t="str">
        <f t="shared" si="4"/>
        <v>    </v>
      </c>
      <c r="L86" s="771">
        <f t="shared" si="0"/>
        <v>0.02</v>
      </c>
      <c r="M86" s="772">
        <v>2013</v>
      </c>
      <c r="N86" s="776">
        <v>1</v>
      </c>
      <c r="O86" s="776">
        <v>1</v>
      </c>
      <c r="P86" s="772">
        <v>2013</v>
      </c>
      <c r="Q86" s="776">
        <v>12</v>
      </c>
      <c r="R86" s="776">
        <v>31</v>
      </c>
      <c r="U86" s="773" t="str">
        <f t="shared" si="1"/>
        <v>2013.1.1</v>
      </c>
      <c r="V86" s="773"/>
      <c r="W86" s="773"/>
      <c r="X86" s="773" t="str">
        <f t="shared" si="2"/>
        <v>2013.12.31</v>
      </c>
      <c r="Y86" s="773"/>
      <c r="Z86" s="773">
        <f t="shared" si="3"/>
        <v>365</v>
      </c>
    </row>
    <row r="87" spans="1:26" ht="12.75" hidden="1">
      <c r="A87" s="766">
        <v>87</v>
      </c>
      <c r="B87" s="767"/>
      <c r="C87" s="768" t="s">
        <v>452</v>
      </c>
      <c r="D87" s="775"/>
      <c r="E87" s="774"/>
      <c r="F87" s="774"/>
      <c r="G87" s="774"/>
      <c r="H87" s="1280"/>
      <c r="I87" s="1280"/>
      <c r="J87" s="770">
        <v>0.02</v>
      </c>
      <c r="K87" s="749" t="str">
        <f t="shared" si="4"/>
        <v>    </v>
      </c>
      <c r="L87" s="771">
        <f t="shared" si="0"/>
        <v>0.02</v>
      </c>
      <c r="M87" s="772">
        <v>2013</v>
      </c>
      <c r="N87" s="776">
        <v>1</v>
      </c>
      <c r="O87" s="776">
        <v>1</v>
      </c>
      <c r="P87" s="772">
        <v>2013</v>
      </c>
      <c r="Q87" s="776">
        <v>12</v>
      </c>
      <c r="R87" s="776">
        <v>31</v>
      </c>
      <c r="U87" s="773" t="str">
        <f t="shared" si="1"/>
        <v>2013.1.1</v>
      </c>
      <c r="V87" s="773"/>
      <c r="W87" s="773"/>
      <c r="X87" s="773" t="str">
        <f t="shared" si="2"/>
        <v>2013.12.31</v>
      </c>
      <c r="Y87" s="773"/>
      <c r="Z87" s="773">
        <f t="shared" si="3"/>
        <v>365</v>
      </c>
    </row>
    <row r="88" spans="1:26" ht="12.75" hidden="1">
      <c r="A88" s="766">
        <v>88</v>
      </c>
      <c r="B88" s="767"/>
      <c r="C88" s="768" t="s">
        <v>453</v>
      </c>
      <c r="D88" s="775"/>
      <c r="E88" s="774"/>
      <c r="F88" s="774"/>
      <c r="G88" s="774"/>
      <c r="H88" s="1280"/>
      <c r="I88" s="1280"/>
      <c r="J88" s="770">
        <v>0.02</v>
      </c>
      <c r="K88" s="749" t="str">
        <f t="shared" si="4"/>
        <v>    </v>
      </c>
      <c r="L88" s="771">
        <f t="shared" si="0"/>
        <v>0.02</v>
      </c>
      <c r="M88" s="772">
        <v>2013</v>
      </c>
      <c r="N88" s="776">
        <v>1</v>
      </c>
      <c r="O88" s="776">
        <v>1</v>
      </c>
      <c r="P88" s="772">
        <v>2013</v>
      </c>
      <c r="Q88" s="776">
        <v>12</v>
      </c>
      <c r="R88" s="776">
        <v>31</v>
      </c>
      <c r="U88" s="773" t="str">
        <f t="shared" si="1"/>
        <v>2013.1.1</v>
      </c>
      <c r="V88" s="773"/>
      <c r="W88" s="773"/>
      <c r="X88" s="773" t="str">
        <f t="shared" si="2"/>
        <v>2013.12.31</v>
      </c>
      <c r="Y88" s="773"/>
      <c r="Z88" s="773">
        <f t="shared" si="3"/>
        <v>365</v>
      </c>
    </row>
    <row r="89" spans="1:26" ht="12.75" hidden="1">
      <c r="A89" s="766">
        <v>89</v>
      </c>
      <c r="B89" s="767"/>
      <c r="C89" s="768" t="s">
        <v>454</v>
      </c>
      <c r="D89" s="775"/>
      <c r="E89" s="774"/>
      <c r="F89" s="774"/>
      <c r="G89" s="774"/>
      <c r="H89" s="1280"/>
      <c r="I89" s="1280"/>
      <c r="J89" s="770">
        <v>0.02</v>
      </c>
      <c r="K89" s="749" t="str">
        <f t="shared" si="4"/>
        <v>    </v>
      </c>
      <c r="L89" s="771">
        <f t="shared" si="0"/>
        <v>0.02</v>
      </c>
      <c r="M89" s="772">
        <v>2013</v>
      </c>
      <c r="N89" s="776">
        <v>1</v>
      </c>
      <c r="O89" s="776">
        <v>1</v>
      </c>
      <c r="P89" s="772">
        <v>2013</v>
      </c>
      <c r="Q89" s="776">
        <v>12</v>
      </c>
      <c r="R89" s="776">
        <v>31</v>
      </c>
      <c r="U89" s="773" t="str">
        <f t="shared" si="1"/>
        <v>2013.1.1</v>
      </c>
      <c r="V89" s="773"/>
      <c r="W89" s="773"/>
      <c r="X89" s="773" t="str">
        <f t="shared" si="2"/>
        <v>2013.12.31</v>
      </c>
      <c r="Y89" s="773"/>
      <c r="Z89" s="773">
        <f t="shared" si="3"/>
        <v>365</v>
      </c>
    </row>
    <row r="90" spans="1:26" ht="12.75" hidden="1">
      <c r="A90" s="766">
        <v>90</v>
      </c>
      <c r="B90" s="767"/>
      <c r="C90" s="768" t="s">
        <v>455</v>
      </c>
      <c r="D90" s="775"/>
      <c r="E90" s="774"/>
      <c r="F90" s="774"/>
      <c r="G90" s="774"/>
      <c r="H90" s="1280"/>
      <c r="I90" s="1280"/>
      <c r="J90" s="770">
        <v>0.02</v>
      </c>
      <c r="K90" s="749" t="str">
        <f t="shared" si="4"/>
        <v>    </v>
      </c>
      <c r="L90" s="771">
        <f t="shared" si="0"/>
        <v>0.02</v>
      </c>
      <c r="M90" s="772">
        <v>2013</v>
      </c>
      <c r="N90" s="776">
        <v>1</v>
      </c>
      <c r="O90" s="776">
        <v>1</v>
      </c>
      <c r="P90" s="772">
        <v>2013</v>
      </c>
      <c r="Q90" s="776">
        <v>12</v>
      </c>
      <c r="R90" s="776">
        <v>31</v>
      </c>
      <c r="U90" s="773" t="str">
        <f t="shared" si="1"/>
        <v>2013.1.1</v>
      </c>
      <c r="V90" s="773"/>
      <c r="W90" s="773"/>
      <c r="X90" s="773" t="str">
        <f t="shared" si="2"/>
        <v>2013.12.31</v>
      </c>
      <c r="Y90" s="773"/>
      <c r="Z90" s="773">
        <f t="shared" si="3"/>
        <v>365</v>
      </c>
    </row>
    <row r="91" spans="1:26" ht="12.75" hidden="1">
      <c r="A91" s="766">
        <v>91</v>
      </c>
      <c r="B91" s="767"/>
      <c r="C91" s="768" t="s">
        <v>456</v>
      </c>
      <c r="D91" s="775"/>
      <c r="E91" s="774"/>
      <c r="F91" s="774"/>
      <c r="G91" s="774"/>
      <c r="H91" s="1280"/>
      <c r="I91" s="1280"/>
      <c r="J91" s="770">
        <v>0.02</v>
      </c>
      <c r="K91" s="749" t="str">
        <f t="shared" si="4"/>
        <v>    </v>
      </c>
      <c r="L91" s="771">
        <f aca="true" t="shared" si="5" ref="L91:L146">J91</f>
        <v>0.02</v>
      </c>
      <c r="M91" s="772">
        <v>2013</v>
      </c>
      <c r="N91" s="776">
        <v>1</v>
      </c>
      <c r="O91" s="776">
        <v>1</v>
      </c>
      <c r="P91" s="772">
        <v>2013</v>
      </c>
      <c r="Q91" s="776">
        <v>12</v>
      </c>
      <c r="R91" s="776">
        <v>31</v>
      </c>
      <c r="U91" s="773" t="str">
        <f aca="true" t="shared" si="6" ref="U91:U146">CONCATENATE(M91,".",N91,".",O91)</f>
        <v>2013.1.1</v>
      </c>
      <c r="V91" s="773"/>
      <c r="W91" s="773"/>
      <c r="X91" s="773" t="str">
        <f aca="true" t="shared" si="7" ref="X91:X146">CONCATENATE(P91,".",Q91,".",R91)</f>
        <v>2013.12.31</v>
      </c>
      <c r="Y91" s="773"/>
      <c r="Z91" s="773">
        <f aca="true" t="shared" si="8" ref="Z91:Z146">IF(X91="2013.12.31",X91-U91+1,0)</f>
        <v>365</v>
      </c>
    </row>
    <row r="92" spans="1:26" ht="12.75" hidden="1">
      <c r="A92" s="766">
        <v>92</v>
      </c>
      <c r="B92" s="767"/>
      <c r="C92" s="768" t="s">
        <v>457</v>
      </c>
      <c r="D92" s="775"/>
      <c r="E92" s="774"/>
      <c r="F92" s="774"/>
      <c r="G92" s="774"/>
      <c r="H92" s="1280"/>
      <c r="I92" s="1280"/>
      <c r="J92" s="770">
        <v>0.02</v>
      </c>
      <c r="K92" s="749" t="str">
        <f aca="true" t="shared" si="9" ref="K92:K146">CONCATENATE(D92," ",E92," ",F92," ",G92," ",H92)</f>
        <v>    </v>
      </c>
      <c r="L92" s="771">
        <f t="shared" si="5"/>
        <v>0.02</v>
      </c>
      <c r="M92" s="772">
        <v>2013</v>
      </c>
      <c r="N92" s="776">
        <v>1</v>
      </c>
      <c r="O92" s="776">
        <v>1</v>
      </c>
      <c r="P92" s="772">
        <v>2013</v>
      </c>
      <c r="Q92" s="776">
        <v>12</v>
      </c>
      <c r="R92" s="776">
        <v>31</v>
      </c>
      <c r="U92" s="773" t="str">
        <f t="shared" si="6"/>
        <v>2013.1.1</v>
      </c>
      <c r="V92" s="773"/>
      <c r="W92" s="773"/>
      <c r="X92" s="773" t="str">
        <f t="shared" si="7"/>
        <v>2013.12.31</v>
      </c>
      <c r="Y92" s="773"/>
      <c r="Z92" s="773">
        <f t="shared" si="8"/>
        <v>365</v>
      </c>
    </row>
    <row r="93" spans="1:26" ht="12.75" hidden="1">
      <c r="A93" s="766">
        <v>93</v>
      </c>
      <c r="B93" s="767"/>
      <c r="C93" s="768" t="s">
        <v>458</v>
      </c>
      <c r="D93" s="775"/>
      <c r="E93" s="774"/>
      <c r="F93" s="774"/>
      <c r="G93" s="774"/>
      <c r="H93" s="1280"/>
      <c r="I93" s="1280"/>
      <c r="J93" s="770">
        <v>0.02</v>
      </c>
      <c r="K93" s="749" t="str">
        <f t="shared" si="9"/>
        <v>    </v>
      </c>
      <c r="L93" s="771">
        <f t="shared" si="5"/>
        <v>0.02</v>
      </c>
      <c r="M93" s="772">
        <v>2013</v>
      </c>
      <c r="N93" s="776">
        <v>1</v>
      </c>
      <c r="O93" s="776">
        <v>1</v>
      </c>
      <c r="P93" s="772">
        <v>2013</v>
      </c>
      <c r="Q93" s="776">
        <v>12</v>
      </c>
      <c r="R93" s="776">
        <v>31</v>
      </c>
      <c r="U93" s="773" t="str">
        <f t="shared" si="6"/>
        <v>2013.1.1</v>
      </c>
      <c r="V93" s="773"/>
      <c r="W93" s="773"/>
      <c r="X93" s="773" t="str">
        <f t="shared" si="7"/>
        <v>2013.12.31</v>
      </c>
      <c r="Y93" s="773"/>
      <c r="Z93" s="773">
        <f t="shared" si="8"/>
        <v>365</v>
      </c>
    </row>
    <row r="94" spans="1:26" ht="12.75" hidden="1">
      <c r="A94" s="766">
        <v>94</v>
      </c>
      <c r="B94" s="767"/>
      <c r="C94" s="768" t="s">
        <v>459</v>
      </c>
      <c r="D94" s="775"/>
      <c r="E94" s="774"/>
      <c r="F94" s="774"/>
      <c r="G94" s="774"/>
      <c r="H94" s="1280"/>
      <c r="I94" s="1280"/>
      <c r="J94" s="770">
        <v>0.02</v>
      </c>
      <c r="K94" s="749" t="str">
        <f t="shared" si="9"/>
        <v>    </v>
      </c>
      <c r="L94" s="771">
        <f t="shared" si="5"/>
        <v>0.02</v>
      </c>
      <c r="M94" s="772">
        <v>2013</v>
      </c>
      <c r="N94" s="776">
        <v>1</v>
      </c>
      <c r="O94" s="776">
        <v>1</v>
      </c>
      <c r="P94" s="772">
        <v>2013</v>
      </c>
      <c r="Q94" s="776">
        <v>12</v>
      </c>
      <c r="R94" s="776">
        <v>31</v>
      </c>
      <c r="U94" s="773" t="str">
        <f t="shared" si="6"/>
        <v>2013.1.1</v>
      </c>
      <c r="V94" s="773"/>
      <c r="W94" s="773"/>
      <c r="X94" s="773" t="str">
        <f t="shared" si="7"/>
        <v>2013.12.31</v>
      </c>
      <c r="Y94" s="773"/>
      <c r="Z94" s="773">
        <f t="shared" si="8"/>
        <v>365</v>
      </c>
    </row>
    <row r="95" spans="1:26" ht="12.75" hidden="1">
      <c r="A95" s="766">
        <v>95</v>
      </c>
      <c r="B95" s="767"/>
      <c r="C95" s="768" t="s">
        <v>460</v>
      </c>
      <c r="D95" s="775"/>
      <c r="E95" s="774"/>
      <c r="F95" s="774"/>
      <c r="G95" s="774"/>
      <c r="H95" s="1280"/>
      <c r="I95" s="1280"/>
      <c r="J95" s="770">
        <v>0.02</v>
      </c>
      <c r="K95" s="749" t="str">
        <f t="shared" si="9"/>
        <v>    </v>
      </c>
      <c r="L95" s="771">
        <f t="shared" si="5"/>
        <v>0.02</v>
      </c>
      <c r="M95" s="772">
        <v>2013</v>
      </c>
      <c r="N95" s="776">
        <v>1</v>
      </c>
      <c r="O95" s="776">
        <v>1</v>
      </c>
      <c r="P95" s="772">
        <v>2013</v>
      </c>
      <c r="Q95" s="776">
        <v>12</v>
      </c>
      <c r="R95" s="776">
        <v>31</v>
      </c>
      <c r="U95" s="773" t="str">
        <f t="shared" si="6"/>
        <v>2013.1.1</v>
      </c>
      <c r="V95" s="773"/>
      <c r="W95" s="773"/>
      <c r="X95" s="773" t="str">
        <f t="shared" si="7"/>
        <v>2013.12.31</v>
      </c>
      <c r="Y95" s="773"/>
      <c r="Z95" s="773">
        <f t="shared" si="8"/>
        <v>365</v>
      </c>
    </row>
    <row r="96" spans="1:26" ht="12.75" hidden="1">
      <c r="A96" s="766">
        <v>96</v>
      </c>
      <c r="B96" s="767"/>
      <c r="C96" s="768" t="s">
        <v>461</v>
      </c>
      <c r="D96" s="775"/>
      <c r="E96" s="774"/>
      <c r="F96" s="775"/>
      <c r="G96" s="774"/>
      <c r="H96" s="1280"/>
      <c r="I96" s="1280"/>
      <c r="J96" s="770">
        <v>0.02</v>
      </c>
      <c r="K96" s="749" t="str">
        <f t="shared" si="9"/>
        <v>    </v>
      </c>
      <c r="L96" s="771">
        <f t="shared" si="5"/>
        <v>0.02</v>
      </c>
      <c r="M96" s="772">
        <v>2013</v>
      </c>
      <c r="N96" s="776">
        <v>1</v>
      </c>
      <c r="O96" s="776">
        <v>1</v>
      </c>
      <c r="P96" s="772">
        <v>2013</v>
      </c>
      <c r="Q96" s="776">
        <v>12</v>
      </c>
      <c r="R96" s="776">
        <v>31</v>
      </c>
      <c r="U96" s="773" t="str">
        <f t="shared" si="6"/>
        <v>2013.1.1</v>
      </c>
      <c r="V96" s="773"/>
      <c r="W96" s="773"/>
      <c r="X96" s="773" t="str">
        <f t="shared" si="7"/>
        <v>2013.12.31</v>
      </c>
      <c r="Y96" s="773"/>
      <c r="Z96" s="773">
        <f t="shared" si="8"/>
        <v>365</v>
      </c>
    </row>
    <row r="97" spans="1:26" ht="12.75" hidden="1">
      <c r="A97" s="766">
        <v>97</v>
      </c>
      <c r="B97" s="767"/>
      <c r="C97" s="768" t="s">
        <v>462</v>
      </c>
      <c r="D97" s="775"/>
      <c r="E97" s="774"/>
      <c r="F97" s="774"/>
      <c r="G97" s="774"/>
      <c r="H97" s="1280"/>
      <c r="I97" s="1280"/>
      <c r="J97" s="770">
        <v>0.02</v>
      </c>
      <c r="K97" s="749" t="str">
        <f t="shared" si="9"/>
        <v>    </v>
      </c>
      <c r="L97" s="771">
        <f t="shared" si="5"/>
        <v>0.02</v>
      </c>
      <c r="M97" s="772">
        <v>2013</v>
      </c>
      <c r="N97" s="776">
        <v>1</v>
      </c>
      <c r="O97" s="776">
        <v>1</v>
      </c>
      <c r="P97" s="772">
        <v>2013</v>
      </c>
      <c r="Q97" s="776">
        <v>12</v>
      </c>
      <c r="R97" s="776">
        <v>31</v>
      </c>
      <c r="U97" s="773" t="str">
        <f t="shared" si="6"/>
        <v>2013.1.1</v>
      </c>
      <c r="V97" s="773"/>
      <c r="W97" s="773"/>
      <c r="X97" s="773" t="str">
        <f t="shared" si="7"/>
        <v>2013.12.31</v>
      </c>
      <c r="Y97" s="773"/>
      <c r="Z97" s="773">
        <f t="shared" si="8"/>
        <v>365</v>
      </c>
    </row>
    <row r="98" spans="1:26" ht="12.75" hidden="1">
      <c r="A98" s="766">
        <v>98</v>
      </c>
      <c r="B98" s="767"/>
      <c r="C98" s="768" t="s">
        <v>493</v>
      </c>
      <c r="D98" s="775"/>
      <c r="E98" s="774"/>
      <c r="F98" s="774"/>
      <c r="G98" s="774"/>
      <c r="H98" s="1280"/>
      <c r="I98" s="1280"/>
      <c r="J98" s="770">
        <v>0.02</v>
      </c>
      <c r="K98" s="749" t="str">
        <f t="shared" si="9"/>
        <v>    </v>
      </c>
      <c r="L98" s="771">
        <f t="shared" si="5"/>
        <v>0.02</v>
      </c>
      <c r="M98" s="772">
        <v>2013</v>
      </c>
      <c r="N98" s="776">
        <v>1</v>
      </c>
      <c r="O98" s="776">
        <v>1</v>
      </c>
      <c r="P98" s="772">
        <v>2013</v>
      </c>
      <c r="Q98" s="776">
        <v>12</v>
      </c>
      <c r="R98" s="776">
        <v>31</v>
      </c>
      <c r="U98" s="773" t="str">
        <f t="shared" si="6"/>
        <v>2013.1.1</v>
      </c>
      <c r="V98" s="773"/>
      <c r="W98" s="773"/>
      <c r="X98" s="773" t="str">
        <f t="shared" si="7"/>
        <v>2013.12.31</v>
      </c>
      <c r="Y98" s="773"/>
      <c r="Z98" s="773">
        <f t="shared" si="8"/>
        <v>365</v>
      </c>
    </row>
    <row r="99" spans="1:26" ht="12.75" hidden="1">
      <c r="A99" s="766">
        <v>99</v>
      </c>
      <c r="B99" s="767"/>
      <c r="C99" s="768" t="s">
        <v>494</v>
      </c>
      <c r="D99" s="775"/>
      <c r="E99" s="774"/>
      <c r="F99" s="775"/>
      <c r="G99" s="774"/>
      <c r="H99" s="1280"/>
      <c r="I99" s="1280"/>
      <c r="J99" s="770">
        <v>0.02</v>
      </c>
      <c r="K99" s="749" t="str">
        <f t="shared" si="9"/>
        <v>    </v>
      </c>
      <c r="L99" s="771">
        <f t="shared" si="5"/>
        <v>0.02</v>
      </c>
      <c r="M99" s="772">
        <v>2013</v>
      </c>
      <c r="N99" s="776">
        <v>1</v>
      </c>
      <c r="O99" s="776">
        <v>1</v>
      </c>
      <c r="P99" s="772">
        <v>2013</v>
      </c>
      <c r="Q99" s="776">
        <v>12</v>
      </c>
      <c r="R99" s="776">
        <v>31</v>
      </c>
      <c r="U99" s="773" t="str">
        <f t="shared" si="6"/>
        <v>2013.1.1</v>
      </c>
      <c r="V99" s="773"/>
      <c r="W99" s="773"/>
      <c r="X99" s="773" t="str">
        <f t="shared" si="7"/>
        <v>2013.12.31</v>
      </c>
      <c r="Y99" s="773"/>
      <c r="Z99" s="773">
        <f t="shared" si="8"/>
        <v>365</v>
      </c>
    </row>
    <row r="100" spans="1:26" ht="12.75" hidden="1">
      <c r="A100" s="766">
        <v>100</v>
      </c>
      <c r="B100" s="767"/>
      <c r="C100" s="768" t="s">
        <v>495</v>
      </c>
      <c r="D100" s="775"/>
      <c r="E100" s="774"/>
      <c r="F100" s="774"/>
      <c r="G100" s="774"/>
      <c r="H100" s="1280"/>
      <c r="I100" s="1280"/>
      <c r="J100" s="770">
        <v>0.02</v>
      </c>
      <c r="K100" s="749" t="str">
        <f t="shared" si="9"/>
        <v>    </v>
      </c>
      <c r="L100" s="771">
        <f t="shared" si="5"/>
        <v>0.02</v>
      </c>
      <c r="M100" s="772">
        <v>2013</v>
      </c>
      <c r="N100" s="776">
        <v>1</v>
      </c>
      <c r="O100" s="776">
        <v>1</v>
      </c>
      <c r="P100" s="772">
        <v>2013</v>
      </c>
      <c r="Q100" s="776">
        <v>12</v>
      </c>
      <c r="R100" s="776">
        <v>31</v>
      </c>
      <c r="U100" s="773" t="str">
        <f t="shared" si="6"/>
        <v>2013.1.1</v>
      </c>
      <c r="V100" s="773"/>
      <c r="W100" s="773"/>
      <c r="X100" s="773" t="str">
        <f t="shared" si="7"/>
        <v>2013.12.31</v>
      </c>
      <c r="Y100" s="773"/>
      <c r="Z100" s="773">
        <f t="shared" si="8"/>
        <v>365</v>
      </c>
    </row>
    <row r="101" spans="1:26" ht="12.75" hidden="1">
      <c r="A101" s="766">
        <v>101</v>
      </c>
      <c r="B101" s="767"/>
      <c r="C101" s="768" t="s">
        <v>496</v>
      </c>
      <c r="D101" s="775"/>
      <c r="E101" s="774"/>
      <c r="F101" s="774"/>
      <c r="G101" s="774"/>
      <c r="H101" s="1280"/>
      <c r="I101" s="1280"/>
      <c r="J101" s="770">
        <v>0.02</v>
      </c>
      <c r="K101" s="749" t="str">
        <f t="shared" si="9"/>
        <v>    </v>
      </c>
      <c r="L101" s="771">
        <f t="shared" si="5"/>
        <v>0.02</v>
      </c>
      <c r="M101" s="772">
        <v>2013</v>
      </c>
      <c r="N101" s="776">
        <v>1</v>
      </c>
      <c r="O101" s="776">
        <v>1</v>
      </c>
      <c r="P101" s="772">
        <v>2013</v>
      </c>
      <c r="Q101" s="776">
        <v>12</v>
      </c>
      <c r="R101" s="776">
        <v>31</v>
      </c>
      <c r="U101" s="773" t="str">
        <f t="shared" si="6"/>
        <v>2013.1.1</v>
      </c>
      <c r="V101" s="773"/>
      <c r="W101" s="773"/>
      <c r="X101" s="773" t="str">
        <f t="shared" si="7"/>
        <v>2013.12.31</v>
      </c>
      <c r="Y101" s="773"/>
      <c r="Z101" s="773">
        <f t="shared" si="8"/>
        <v>365</v>
      </c>
    </row>
    <row r="102" spans="1:26" ht="12.75" hidden="1">
      <c r="A102" s="766">
        <v>102</v>
      </c>
      <c r="B102" s="767"/>
      <c r="C102" s="768" t="s">
        <v>497</v>
      </c>
      <c r="D102" s="775"/>
      <c r="E102" s="774"/>
      <c r="F102" s="775"/>
      <c r="G102" s="774"/>
      <c r="H102" s="1280"/>
      <c r="I102" s="1280"/>
      <c r="J102" s="770">
        <v>0.02</v>
      </c>
      <c r="K102" s="749" t="str">
        <f t="shared" si="9"/>
        <v>    </v>
      </c>
      <c r="L102" s="771">
        <f t="shared" si="5"/>
        <v>0.02</v>
      </c>
      <c r="M102" s="772">
        <v>2013</v>
      </c>
      <c r="N102" s="776">
        <v>1</v>
      </c>
      <c r="O102" s="776">
        <v>1</v>
      </c>
      <c r="P102" s="772">
        <v>2013</v>
      </c>
      <c r="Q102" s="776">
        <v>12</v>
      </c>
      <c r="R102" s="776">
        <v>31</v>
      </c>
      <c r="U102" s="773" t="str">
        <f t="shared" si="6"/>
        <v>2013.1.1</v>
      </c>
      <c r="V102" s="773"/>
      <c r="W102" s="773"/>
      <c r="X102" s="773" t="str">
        <f t="shared" si="7"/>
        <v>2013.12.31</v>
      </c>
      <c r="Y102" s="773"/>
      <c r="Z102" s="773">
        <f t="shared" si="8"/>
        <v>365</v>
      </c>
    </row>
    <row r="103" spans="1:26" ht="12.75" hidden="1">
      <c r="A103" s="766">
        <v>103</v>
      </c>
      <c r="B103" s="767"/>
      <c r="C103" s="768" t="s">
        <v>498</v>
      </c>
      <c r="D103" s="775"/>
      <c r="E103" s="774"/>
      <c r="F103" s="774"/>
      <c r="G103" s="774"/>
      <c r="H103" s="1280"/>
      <c r="I103" s="1280"/>
      <c r="J103" s="770">
        <v>0.02</v>
      </c>
      <c r="K103" s="749" t="str">
        <f t="shared" si="9"/>
        <v>    </v>
      </c>
      <c r="L103" s="771">
        <f t="shared" si="5"/>
        <v>0.02</v>
      </c>
      <c r="M103" s="772">
        <v>2013</v>
      </c>
      <c r="N103" s="776">
        <v>1</v>
      </c>
      <c r="O103" s="776">
        <v>1</v>
      </c>
      <c r="P103" s="772">
        <v>2013</v>
      </c>
      <c r="Q103" s="776">
        <v>12</v>
      </c>
      <c r="R103" s="776">
        <v>31</v>
      </c>
      <c r="U103" s="773" t="str">
        <f t="shared" si="6"/>
        <v>2013.1.1</v>
      </c>
      <c r="V103" s="773"/>
      <c r="W103" s="773"/>
      <c r="X103" s="773" t="str">
        <f t="shared" si="7"/>
        <v>2013.12.31</v>
      </c>
      <c r="Y103" s="773"/>
      <c r="Z103" s="773">
        <f t="shared" si="8"/>
        <v>365</v>
      </c>
    </row>
    <row r="104" spans="1:26" ht="12.75" hidden="1">
      <c r="A104" s="766">
        <v>104</v>
      </c>
      <c r="B104" s="767"/>
      <c r="C104" s="768" t="s">
        <v>499</v>
      </c>
      <c r="D104" s="775"/>
      <c r="E104" s="774"/>
      <c r="F104" s="774"/>
      <c r="G104" s="774"/>
      <c r="H104" s="1280"/>
      <c r="I104" s="1280"/>
      <c r="J104" s="770">
        <v>0.02</v>
      </c>
      <c r="K104" s="749" t="str">
        <f t="shared" si="9"/>
        <v>    </v>
      </c>
      <c r="L104" s="771">
        <f t="shared" si="5"/>
        <v>0.02</v>
      </c>
      <c r="M104" s="772">
        <v>2013</v>
      </c>
      <c r="N104" s="776">
        <v>1</v>
      </c>
      <c r="O104" s="776">
        <v>1</v>
      </c>
      <c r="P104" s="772">
        <v>2013</v>
      </c>
      <c r="Q104" s="776">
        <v>12</v>
      </c>
      <c r="R104" s="776">
        <v>31</v>
      </c>
      <c r="U104" s="773" t="str">
        <f t="shared" si="6"/>
        <v>2013.1.1</v>
      </c>
      <c r="V104" s="773"/>
      <c r="W104" s="773"/>
      <c r="X104" s="773" t="str">
        <f t="shared" si="7"/>
        <v>2013.12.31</v>
      </c>
      <c r="Y104" s="773"/>
      <c r="Z104" s="773">
        <f t="shared" si="8"/>
        <v>365</v>
      </c>
    </row>
    <row r="105" spans="1:26" ht="12.75" hidden="1">
      <c r="A105" s="766">
        <v>105</v>
      </c>
      <c r="B105" s="767"/>
      <c r="C105" s="768" t="s">
        <v>500</v>
      </c>
      <c r="D105" s="775"/>
      <c r="E105" s="774"/>
      <c r="F105" s="775"/>
      <c r="G105" s="774"/>
      <c r="H105" s="1280"/>
      <c r="I105" s="1280"/>
      <c r="J105" s="770">
        <v>0.02</v>
      </c>
      <c r="K105" s="749" t="str">
        <f t="shared" si="9"/>
        <v>    </v>
      </c>
      <c r="L105" s="771">
        <f t="shared" si="5"/>
        <v>0.02</v>
      </c>
      <c r="M105" s="772">
        <v>2013</v>
      </c>
      <c r="N105" s="776">
        <v>1</v>
      </c>
      <c r="O105" s="776">
        <v>1</v>
      </c>
      <c r="P105" s="772">
        <v>2013</v>
      </c>
      <c r="Q105" s="776">
        <v>12</v>
      </c>
      <c r="R105" s="776">
        <v>31</v>
      </c>
      <c r="U105" s="773" t="str">
        <f t="shared" si="6"/>
        <v>2013.1.1</v>
      </c>
      <c r="V105" s="773"/>
      <c r="W105" s="773"/>
      <c r="X105" s="773" t="str">
        <f t="shared" si="7"/>
        <v>2013.12.31</v>
      </c>
      <c r="Y105" s="773"/>
      <c r="Z105" s="773">
        <f t="shared" si="8"/>
        <v>365</v>
      </c>
    </row>
    <row r="106" spans="1:26" ht="12.75" hidden="1">
      <c r="A106" s="766">
        <v>106</v>
      </c>
      <c r="B106" s="767"/>
      <c r="C106" s="768" t="s">
        <v>501</v>
      </c>
      <c r="D106" s="775"/>
      <c r="E106" s="774"/>
      <c r="F106" s="774"/>
      <c r="G106" s="774"/>
      <c r="H106" s="1280"/>
      <c r="I106" s="1280"/>
      <c r="J106" s="770">
        <v>0.02</v>
      </c>
      <c r="K106" s="749" t="str">
        <f t="shared" si="9"/>
        <v>    </v>
      </c>
      <c r="L106" s="771">
        <f t="shared" si="5"/>
        <v>0.02</v>
      </c>
      <c r="M106" s="772">
        <v>2013</v>
      </c>
      <c r="N106" s="776">
        <v>1</v>
      </c>
      <c r="O106" s="776">
        <v>1</v>
      </c>
      <c r="P106" s="772">
        <v>2013</v>
      </c>
      <c r="Q106" s="776">
        <v>12</v>
      </c>
      <c r="R106" s="776">
        <v>31</v>
      </c>
      <c r="U106" s="773" t="str">
        <f t="shared" si="6"/>
        <v>2013.1.1</v>
      </c>
      <c r="V106" s="773"/>
      <c r="W106" s="773"/>
      <c r="X106" s="773" t="str">
        <f t="shared" si="7"/>
        <v>2013.12.31</v>
      </c>
      <c r="Y106" s="773"/>
      <c r="Z106" s="773">
        <f t="shared" si="8"/>
        <v>365</v>
      </c>
    </row>
    <row r="107" spans="1:26" ht="12.75" hidden="1">
      <c r="A107" s="766">
        <v>107</v>
      </c>
      <c r="B107" s="767"/>
      <c r="C107" s="768" t="s">
        <v>502</v>
      </c>
      <c r="D107" s="775"/>
      <c r="E107" s="774"/>
      <c r="F107" s="774"/>
      <c r="G107" s="774"/>
      <c r="H107" s="1280"/>
      <c r="I107" s="1280"/>
      <c r="J107" s="770">
        <v>0.02</v>
      </c>
      <c r="K107" s="749" t="str">
        <f t="shared" si="9"/>
        <v>    </v>
      </c>
      <c r="L107" s="771">
        <f t="shared" si="5"/>
        <v>0.02</v>
      </c>
      <c r="M107" s="772">
        <v>2013</v>
      </c>
      <c r="N107" s="776">
        <v>1</v>
      </c>
      <c r="O107" s="776">
        <v>1</v>
      </c>
      <c r="P107" s="772">
        <v>2013</v>
      </c>
      <c r="Q107" s="776">
        <v>12</v>
      </c>
      <c r="R107" s="776">
        <v>31</v>
      </c>
      <c r="U107" s="773" t="str">
        <f t="shared" si="6"/>
        <v>2013.1.1</v>
      </c>
      <c r="V107" s="773"/>
      <c r="W107" s="773"/>
      <c r="X107" s="773" t="str">
        <f t="shared" si="7"/>
        <v>2013.12.31</v>
      </c>
      <c r="Y107" s="773"/>
      <c r="Z107" s="773">
        <f t="shared" si="8"/>
        <v>365</v>
      </c>
    </row>
    <row r="108" spans="1:26" ht="12.75" hidden="1">
      <c r="A108" s="766">
        <v>108</v>
      </c>
      <c r="B108" s="767"/>
      <c r="C108" s="768" t="s">
        <v>503</v>
      </c>
      <c r="D108" s="775"/>
      <c r="E108" s="774"/>
      <c r="F108" s="775"/>
      <c r="G108" s="774"/>
      <c r="H108" s="1280"/>
      <c r="I108" s="1280"/>
      <c r="J108" s="770">
        <v>0.02</v>
      </c>
      <c r="K108" s="749" t="str">
        <f t="shared" si="9"/>
        <v>    </v>
      </c>
      <c r="L108" s="771">
        <f t="shared" si="5"/>
        <v>0.02</v>
      </c>
      <c r="M108" s="772">
        <v>2013</v>
      </c>
      <c r="N108" s="776">
        <v>1</v>
      </c>
      <c r="O108" s="776">
        <v>1</v>
      </c>
      <c r="P108" s="772">
        <v>2013</v>
      </c>
      <c r="Q108" s="776">
        <v>12</v>
      </c>
      <c r="R108" s="776">
        <v>31</v>
      </c>
      <c r="U108" s="773" t="str">
        <f t="shared" si="6"/>
        <v>2013.1.1</v>
      </c>
      <c r="V108" s="773"/>
      <c r="W108" s="773"/>
      <c r="X108" s="773" t="str">
        <f t="shared" si="7"/>
        <v>2013.12.31</v>
      </c>
      <c r="Y108" s="773"/>
      <c r="Z108" s="773">
        <f t="shared" si="8"/>
        <v>365</v>
      </c>
    </row>
    <row r="109" spans="1:26" ht="12.75" hidden="1">
      <c r="A109" s="766">
        <v>109</v>
      </c>
      <c r="B109" s="767"/>
      <c r="C109" s="768" t="s">
        <v>504</v>
      </c>
      <c r="D109" s="775"/>
      <c r="E109" s="774"/>
      <c r="F109" s="774"/>
      <c r="G109" s="774"/>
      <c r="H109" s="1280"/>
      <c r="I109" s="1280"/>
      <c r="J109" s="770">
        <v>0.02</v>
      </c>
      <c r="K109" s="749" t="str">
        <f t="shared" si="9"/>
        <v>    </v>
      </c>
      <c r="L109" s="771">
        <f t="shared" si="5"/>
        <v>0.02</v>
      </c>
      <c r="M109" s="772">
        <v>2013</v>
      </c>
      <c r="N109" s="776">
        <v>1</v>
      </c>
      <c r="O109" s="776">
        <v>1</v>
      </c>
      <c r="P109" s="772">
        <v>2013</v>
      </c>
      <c r="Q109" s="776">
        <v>12</v>
      </c>
      <c r="R109" s="776">
        <v>31</v>
      </c>
      <c r="U109" s="773" t="str">
        <f t="shared" si="6"/>
        <v>2013.1.1</v>
      </c>
      <c r="V109" s="773"/>
      <c r="W109" s="773"/>
      <c r="X109" s="773" t="str">
        <f t="shared" si="7"/>
        <v>2013.12.31</v>
      </c>
      <c r="Y109" s="773"/>
      <c r="Z109" s="773">
        <f t="shared" si="8"/>
        <v>365</v>
      </c>
    </row>
    <row r="110" spans="1:26" ht="12.75" hidden="1">
      <c r="A110" s="766">
        <v>110</v>
      </c>
      <c r="B110" s="767"/>
      <c r="C110" s="768" t="s">
        <v>505</v>
      </c>
      <c r="D110" s="775"/>
      <c r="E110" s="774"/>
      <c r="F110" s="774"/>
      <c r="G110" s="774"/>
      <c r="H110" s="1280"/>
      <c r="I110" s="1280"/>
      <c r="J110" s="770">
        <v>0.02</v>
      </c>
      <c r="K110" s="749" t="str">
        <f t="shared" si="9"/>
        <v>    </v>
      </c>
      <c r="L110" s="771">
        <f t="shared" si="5"/>
        <v>0.02</v>
      </c>
      <c r="M110" s="772">
        <v>2013</v>
      </c>
      <c r="N110" s="776">
        <v>1</v>
      </c>
      <c r="O110" s="776">
        <v>1</v>
      </c>
      <c r="P110" s="772">
        <v>2013</v>
      </c>
      <c r="Q110" s="776">
        <v>12</v>
      </c>
      <c r="R110" s="776">
        <v>31</v>
      </c>
      <c r="U110" s="773" t="str">
        <f t="shared" si="6"/>
        <v>2013.1.1</v>
      </c>
      <c r="V110" s="773"/>
      <c r="W110" s="773"/>
      <c r="X110" s="773" t="str">
        <f t="shared" si="7"/>
        <v>2013.12.31</v>
      </c>
      <c r="Y110" s="773"/>
      <c r="Z110" s="773">
        <f t="shared" si="8"/>
        <v>365</v>
      </c>
    </row>
    <row r="111" spans="1:26" ht="12.75" hidden="1">
      <c r="A111" s="766">
        <v>111</v>
      </c>
      <c r="B111" s="767"/>
      <c r="C111" s="768" t="s">
        <v>506</v>
      </c>
      <c r="D111" s="775"/>
      <c r="E111" s="774"/>
      <c r="F111" s="775"/>
      <c r="G111" s="774"/>
      <c r="H111" s="1280"/>
      <c r="I111" s="1280"/>
      <c r="J111" s="770">
        <v>0.02</v>
      </c>
      <c r="K111" s="749" t="str">
        <f t="shared" si="9"/>
        <v>    </v>
      </c>
      <c r="L111" s="771">
        <f t="shared" si="5"/>
        <v>0.02</v>
      </c>
      <c r="M111" s="772">
        <v>2013</v>
      </c>
      <c r="N111" s="776">
        <v>1</v>
      </c>
      <c r="O111" s="776">
        <v>1</v>
      </c>
      <c r="P111" s="772">
        <v>2013</v>
      </c>
      <c r="Q111" s="776">
        <v>12</v>
      </c>
      <c r="R111" s="776">
        <v>31</v>
      </c>
      <c r="U111" s="773" t="str">
        <f t="shared" si="6"/>
        <v>2013.1.1</v>
      </c>
      <c r="V111" s="773"/>
      <c r="W111" s="773"/>
      <c r="X111" s="773" t="str">
        <f t="shared" si="7"/>
        <v>2013.12.31</v>
      </c>
      <c r="Y111" s="773"/>
      <c r="Z111" s="773">
        <f t="shared" si="8"/>
        <v>365</v>
      </c>
    </row>
    <row r="112" spans="1:26" ht="12.75" hidden="1">
      <c r="A112" s="766">
        <v>112</v>
      </c>
      <c r="B112" s="767"/>
      <c r="C112" s="768" t="s">
        <v>507</v>
      </c>
      <c r="D112" s="775"/>
      <c r="E112" s="774"/>
      <c r="F112" s="774"/>
      <c r="G112" s="774"/>
      <c r="H112" s="1280"/>
      <c r="I112" s="1280"/>
      <c r="J112" s="770">
        <v>0.02</v>
      </c>
      <c r="K112" s="749" t="str">
        <f t="shared" si="9"/>
        <v>    </v>
      </c>
      <c r="L112" s="771">
        <f t="shared" si="5"/>
        <v>0.02</v>
      </c>
      <c r="M112" s="772">
        <v>2013</v>
      </c>
      <c r="N112" s="776">
        <v>1</v>
      </c>
      <c r="O112" s="776">
        <v>1</v>
      </c>
      <c r="P112" s="772">
        <v>2013</v>
      </c>
      <c r="Q112" s="776">
        <v>12</v>
      </c>
      <c r="R112" s="776">
        <v>31</v>
      </c>
      <c r="U112" s="773" t="str">
        <f t="shared" si="6"/>
        <v>2013.1.1</v>
      </c>
      <c r="V112" s="773"/>
      <c r="W112" s="773"/>
      <c r="X112" s="773" t="str">
        <f t="shared" si="7"/>
        <v>2013.12.31</v>
      </c>
      <c r="Y112" s="773"/>
      <c r="Z112" s="773">
        <f t="shared" si="8"/>
        <v>365</v>
      </c>
    </row>
    <row r="113" spans="1:26" ht="12.75" hidden="1">
      <c r="A113" s="766">
        <v>113</v>
      </c>
      <c r="B113" s="767"/>
      <c r="C113" s="768" t="s">
        <v>508</v>
      </c>
      <c r="D113" s="775"/>
      <c r="E113" s="774"/>
      <c r="F113" s="774"/>
      <c r="G113" s="774"/>
      <c r="H113" s="1280"/>
      <c r="I113" s="1280"/>
      <c r="J113" s="770">
        <v>0.02</v>
      </c>
      <c r="K113" s="749" t="str">
        <f t="shared" si="9"/>
        <v>    </v>
      </c>
      <c r="L113" s="771">
        <f t="shared" si="5"/>
        <v>0.02</v>
      </c>
      <c r="M113" s="772">
        <v>2013</v>
      </c>
      <c r="N113" s="776">
        <v>1</v>
      </c>
      <c r="O113" s="776">
        <v>1</v>
      </c>
      <c r="P113" s="772">
        <v>2013</v>
      </c>
      <c r="Q113" s="776">
        <v>12</v>
      </c>
      <c r="R113" s="776">
        <v>31</v>
      </c>
      <c r="U113" s="773" t="str">
        <f t="shared" si="6"/>
        <v>2013.1.1</v>
      </c>
      <c r="V113" s="773"/>
      <c r="W113" s="773"/>
      <c r="X113" s="773" t="str">
        <f t="shared" si="7"/>
        <v>2013.12.31</v>
      </c>
      <c r="Y113" s="773"/>
      <c r="Z113" s="773">
        <f t="shared" si="8"/>
        <v>365</v>
      </c>
    </row>
    <row r="114" spans="1:26" ht="12.75" hidden="1">
      <c r="A114" s="766">
        <v>114</v>
      </c>
      <c r="B114" s="767"/>
      <c r="C114" s="768" t="s">
        <v>509</v>
      </c>
      <c r="D114" s="775"/>
      <c r="E114" s="774"/>
      <c r="F114" s="774"/>
      <c r="G114" s="774"/>
      <c r="H114" s="1280"/>
      <c r="I114" s="1280"/>
      <c r="J114" s="770">
        <v>0.02</v>
      </c>
      <c r="K114" s="749" t="str">
        <f t="shared" si="9"/>
        <v>    </v>
      </c>
      <c r="L114" s="771">
        <f t="shared" si="5"/>
        <v>0.02</v>
      </c>
      <c r="M114" s="772">
        <v>2013</v>
      </c>
      <c r="N114" s="776">
        <v>1</v>
      </c>
      <c r="O114" s="776">
        <v>1</v>
      </c>
      <c r="P114" s="772">
        <v>2013</v>
      </c>
      <c r="Q114" s="776">
        <v>12</v>
      </c>
      <c r="R114" s="776">
        <v>31</v>
      </c>
      <c r="U114" s="773" t="str">
        <f t="shared" si="6"/>
        <v>2013.1.1</v>
      </c>
      <c r="V114" s="773"/>
      <c r="W114" s="773"/>
      <c r="X114" s="773" t="str">
        <f t="shared" si="7"/>
        <v>2013.12.31</v>
      </c>
      <c r="Y114" s="773"/>
      <c r="Z114" s="773">
        <f t="shared" si="8"/>
        <v>365</v>
      </c>
    </row>
    <row r="115" spans="1:26" ht="12.75" hidden="1">
      <c r="A115" s="766">
        <v>115</v>
      </c>
      <c r="B115" s="767"/>
      <c r="C115" s="768" t="s">
        <v>510</v>
      </c>
      <c r="D115" s="775"/>
      <c r="E115" s="774"/>
      <c r="F115" s="774"/>
      <c r="G115" s="774"/>
      <c r="H115" s="1280"/>
      <c r="I115" s="1280"/>
      <c r="J115" s="770">
        <v>0.02</v>
      </c>
      <c r="K115" s="749" t="str">
        <f t="shared" si="9"/>
        <v>    </v>
      </c>
      <c r="L115" s="771">
        <f t="shared" si="5"/>
        <v>0.02</v>
      </c>
      <c r="M115" s="772">
        <v>2013</v>
      </c>
      <c r="N115" s="776">
        <v>1</v>
      </c>
      <c r="O115" s="776">
        <v>1</v>
      </c>
      <c r="P115" s="772">
        <v>2013</v>
      </c>
      <c r="Q115" s="776">
        <v>12</v>
      </c>
      <c r="R115" s="776">
        <v>31</v>
      </c>
      <c r="U115" s="773" t="str">
        <f t="shared" si="6"/>
        <v>2013.1.1</v>
      </c>
      <c r="V115" s="773"/>
      <c r="W115" s="773"/>
      <c r="X115" s="773" t="str">
        <f t="shared" si="7"/>
        <v>2013.12.31</v>
      </c>
      <c r="Y115" s="773"/>
      <c r="Z115" s="773">
        <f t="shared" si="8"/>
        <v>365</v>
      </c>
    </row>
    <row r="116" spans="1:26" ht="12.75" hidden="1">
      <c r="A116" s="766">
        <v>116</v>
      </c>
      <c r="B116" s="767"/>
      <c r="C116" s="768" t="s">
        <v>511</v>
      </c>
      <c r="D116" s="775"/>
      <c r="E116" s="774"/>
      <c r="F116" s="775" t="s">
        <v>897</v>
      </c>
      <c r="G116" s="774"/>
      <c r="H116" s="1280"/>
      <c r="I116" s="1280"/>
      <c r="J116" s="770">
        <v>0.02</v>
      </c>
      <c r="K116" s="749" t="str">
        <f t="shared" si="9"/>
        <v>  90  </v>
      </c>
      <c r="L116" s="771">
        <f t="shared" si="5"/>
        <v>0.02</v>
      </c>
      <c r="M116" s="772">
        <v>2013</v>
      </c>
      <c r="N116" s="776">
        <v>1</v>
      </c>
      <c r="O116" s="776">
        <v>1</v>
      </c>
      <c r="P116" s="772">
        <v>2013</v>
      </c>
      <c r="Q116" s="776">
        <v>12</v>
      </c>
      <c r="R116" s="776">
        <v>31</v>
      </c>
      <c r="U116" s="773" t="str">
        <f t="shared" si="6"/>
        <v>2013.1.1</v>
      </c>
      <c r="V116" s="773"/>
      <c r="W116" s="773"/>
      <c r="X116" s="773" t="str">
        <f t="shared" si="7"/>
        <v>2013.12.31</v>
      </c>
      <c r="Y116" s="773"/>
      <c r="Z116" s="773">
        <f t="shared" si="8"/>
        <v>365</v>
      </c>
    </row>
    <row r="117" spans="1:26" ht="12.75" hidden="1">
      <c r="A117" s="766">
        <v>117</v>
      </c>
      <c r="B117" s="767"/>
      <c r="C117" s="768" t="s">
        <v>512</v>
      </c>
      <c r="D117" s="775"/>
      <c r="E117" s="774"/>
      <c r="F117" s="774" t="s">
        <v>513</v>
      </c>
      <c r="G117" s="774"/>
      <c r="H117" s="1280"/>
      <c r="I117" s="1280"/>
      <c r="J117" s="770">
        <v>0.02</v>
      </c>
      <c r="K117" s="749" t="str">
        <f t="shared" si="9"/>
        <v>  91  </v>
      </c>
      <c r="L117" s="771">
        <f t="shared" si="5"/>
        <v>0.02</v>
      </c>
      <c r="M117" s="772">
        <v>2013</v>
      </c>
      <c r="N117" s="776">
        <v>1</v>
      </c>
      <c r="O117" s="776">
        <v>1</v>
      </c>
      <c r="P117" s="772">
        <v>2013</v>
      </c>
      <c r="Q117" s="776">
        <v>12</v>
      </c>
      <c r="R117" s="776">
        <v>31</v>
      </c>
      <c r="U117" s="773" t="str">
        <f t="shared" si="6"/>
        <v>2013.1.1</v>
      </c>
      <c r="V117" s="773"/>
      <c r="W117" s="773"/>
      <c r="X117" s="773" t="str">
        <f t="shared" si="7"/>
        <v>2013.12.31</v>
      </c>
      <c r="Y117" s="773"/>
      <c r="Z117" s="773">
        <f t="shared" si="8"/>
        <v>365</v>
      </c>
    </row>
    <row r="118" spans="1:26" ht="12.75" hidden="1">
      <c r="A118" s="766">
        <v>118</v>
      </c>
      <c r="B118" s="767"/>
      <c r="C118" s="768" t="s">
        <v>514</v>
      </c>
      <c r="D118" s="775"/>
      <c r="E118" s="774"/>
      <c r="F118" s="774" t="s">
        <v>515</v>
      </c>
      <c r="G118" s="774"/>
      <c r="H118" s="1280"/>
      <c r="I118" s="1280"/>
      <c r="J118" s="770">
        <v>0.02</v>
      </c>
      <c r="K118" s="749" t="str">
        <f t="shared" si="9"/>
        <v>  92  </v>
      </c>
      <c r="L118" s="771">
        <f t="shared" si="5"/>
        <v>0.02</v>
      </c>
      <c r="M118" s="772">
        <v>2013</v>
      </c>
      <c r="N118" s="776">
        <v>1</v>
      </c>
      <c r="O118" s="776">
        <v>1</v>
      </c>
      <c r="P118" s="772">
        <v>2013</v>
      </c>
      <c r="Q118" s="776">
        <v>12</v>
      </c>
      <c r="R118" s="776">
        <v>31</v>
      </c>
      <c r="U118" s="773" t="str">
        <f t="shared" si="6"/>
        <v>2013.1.1</v>
      </c>
      <c r="V118" s="773"/>
      <c r="W118" s="773"/>
      <c r="X118" s="773" t="str">
        <f t="shared" si="7"/>
        <v>2013.12.31</v>
      </c>
      <c r="Y118" s="773"/>
      <c r="Z118" s="773">
        <f t="shared" si="8"/>
        <v>365</v>
      </c>
    </row>
    <row r="119" spans="1:26" ht="12.75" hidden="1">
      <c r="A119" s="766">
        <v>119</v>
      </c>
      <c r="B119" s="767"/>
      <c r="C119" s="768" t="s">
        <v>516</v>
      </c>
      <c r="D119" s="775"/>
      <c r="E119" s="774"/>
      <c r="F119" s="775" t="s">
        <v>517</v>
      </c>
      <c r="G119" s="774"/>
      <c r="H119" s="1280"/>
      <c r="I119" s="1280"/>
      <c r="J119" s="770">
        <v>0.02</v>
      </c>
      <c r="K119" s="749" t="str">
        <f t="shared" si="9"/>
        <v>  93  </v>
      </c>
      <c r="L119" s="771">
        <f t="shared" si="5"/>
        <v>0.02</v>
      </c>
      <c r="M119" s="772">
        <v>2013</v>
      </c>
      <c r="N119" s="776">
        <v>1</v>
      </c>
      <c r="O119" s="776">
        <v>1</v>
      </c>
      <c r="P119" s="772">
        <v>2013</v>
      </c>
      <c r="Q119" s="776">
        <v>12</v>
      </c>
      <c r="R119" s="776">
        <v>31</v>
      </c>
      <c r="U119" s="773" t="str">
        <f t="shared" si="6"/>
        <v>2013.1.1</v>
      </c>
      <c r="V119" s="773"/>
      <c r="W119" s="773"/>
      <c r="X119" s="773" t="str">
        <f t="shared" si="7"/>
        <v>2013.12.31</v>
      </c>
      <c r="Y119" s="773"/>
      <c r="Z119" s="773">
        <f t="shared" si="8"/>
        <v>365</v>
      </c>
    </row>
    <row r="120" spans="1:26" ht="12.75" hidden="1">
      <c r="A120" s="766">
        <v>120</v>
      </c>
      <c r="B120" s="767"/>
      <c r="C120" s="768" t="s">
        <v>545</v>
      </c>
      <c r="D120" s="775"/>
      <c r="E120" s="774"/>
      <c r="F120" s="774" t="s">
        <v>546</v>
      </c>
      <c r="G120" s="774"/>
      <c r="H120" s="1280"/>
      <c r="I120" s="1280"/>
      <c r="J120" s="770">
        <v>0.02</v>
      </c>
      <c r="K120" s="749" t="str">
        <f t="shared" si="9"/>
        <v>  94  </v>
      </c>
      <c r="L120" s="771">
        <f t="shared" si="5"/>
        <v>0.02</v>
      </c>
      <c r="M120" s="772">
        <v>2013</v>
      </c>
      <c r="N120" s="776">
        <v>1</v>
      </c>
      <c r="O120" s="776">
        <v>1</v>
      </c>
      <c r="P120" s="772">
        <v>2013</v>
      </c>
      <c r="Q120" s="776">
        <v>12</v>
      </c>
      <c r="R120" s="776">
        <v>31</v>
      </c>
      <c r="U120" s="773" t="str">
        <f t="shared" si="6"/>
        <v>2013.1.1</v>
      </c>
      <c r="V120" s="773"/>
      <c r="W120" s="773"/>
      <c r="X120" s="773" t="str">
        <f t="shared" si="7"/>
        <v>2013.12.31</v>
      </c>
      <c r="Y120" s="773"/>
      <c r="Z120" s="773">
        <f t="shared" si="8"/>
        <v>365</v>
      </c>
    </row>
    <row r="121" spans="1:26" ht="12.75" hidden="1">
      <c r="A121" s="766">
        <v>121</v>
      </c>
      <c r="B121" s="767"/>
      <c r="C121" s="768" t="s">
        <v>547</v>
      </c>
      <c r="D121" s="775"/>
      <c r="E121" s="774"/>
      <c r="F121" s="774" t="s">
        <v>548</v>
      </c>
      <c r="G121" s="774"/>
      <c r="H121" s="1280"/>
      <c r="I121" s="1280"/>
      <c r="J121" s="770">
        <v>0.02</v>
      </c>
      <c r="K121" s="749" t="str">
        <f t="shared" si="9"/>
        <v>  95  </v>
      </c>
      <c r="L121" s="771">
        <f t="shared" si="5"/>
        <v>0.02</v>
      </c>
      <c r="M121" s="772">
        <v>2013</v>
      </c>
      <c r="N121" s="776">
        <v>1</v>
      </c>
      <c r="O121" s="776">
        <v>1</v>
      </c>
      <c r="P121" s="772">
        <v>2013</v>
      </c>
      <c r="Q121" s="776">
        <v>12</v>
      </c>
      <c r="R121" s="776">
        <v>31</v>
      </c>
      <c r="U121" s="773" t="str">
        <f t="shared" si="6"/>
        <v>2013.1.1</v>
      </c>
      <c r="V121" s="773"/>
      <c r="W121" s="773"/>
      <c r="X121" s="773" t="str">
        <f t="shared" si="7"/>
        <v>2013.12.31</v>
      </c>
      <c r="Y121" s="773"/>
      <c r="Z121" s="773">
        <f t="shared" si="8"/>
        <v>365</v>
      </c>
    </row>
    <row r="122" spans="1:26" ht="12.75" hidden="1">
      <c r="A122" s="766">
        <v>122</v>
      </c>
      <c r="B122" s="767"/>
      <c r="C122" s="768" t="s">
        <v>549</v>
      </c>
      <c r="D122" s="775"/>
      <c r="E122" s="774"/>
      <c r="F122" s="775" t="s">
        <v>550</v>
      </c>
      <c r="G122" s="774"/>
      <c r="H122" s="1280"/>
      <c r="I122" s="1280"/>
      <c r="J122" s="770">
        <v>0.02</v>
      </c>
      <c r="K122" s="749" t="str">
        <f t="shared" si="9"/>
        <v>  96  </v>
      </c>
      <c r="L122" s="771">
        <f t="shared" si="5"/>
        <v>0.02</v>
      </c>
      <c r="M122" s="772">
        <v>2013</v>
      </c>
      <c r="N122" s="776">
        <v>1</v>
      </c>
      <c r="O122" s="776">
        <v>1</v>
      </c>
      <c r="P122" s="772">
        <v>2013</v>
      </c>
      <c r="Q122" s="776">
        <v>12</v>
      </c>
      <c r="R122" s="776">
        <v>31</v>
      </c>
      <c r="U122" s="773" t="str">
        <f t="shared" si="6"/>
        <v>2013.1.1</v>
      </c>
      <c r="V122" s="773"/>
      <c r="W122" s="773"/>
      <c r="X122" s="773" t="str">
        <f t="shared" si="7"/>
        <v>2013.12.31</v>
      </c>
      <c r="Y122" s="773"/>
      <c r="Z122" s="773">
        <f t="shared" si="8"/>
        <v>365</v>
      </c>
    </row>
    <row r="123" spans="1:26" ht="12.75" hidden="1">
      <c r="A123" s="766">
        <v>123</v>
      </c>
      <c r="B123" s="767"/>
      <c r="C123" s="768" t="s">
        <v>551</v>
      </c>
      <c r="D123" s="775"/>
      <c r="E123" s="774"/>
      <c r="F123" s="774" t="s">
        <v>552</v>
      </c>
      <c r="G123" s="774"/>
      <c r="H123" s="1280"/>
      <c r="I123" s="1280"/>
      <c r="J123" s="770">
        <v>0.02</v>
      </c>
      <c r="K123" s="749" t="str">
        <f t="shared" si="9"/>
        <v>  97  </v>
      </c>
      <c r="L123" s="771">
        <f t="shared" si="5"/>
        <v>0.02</v>
      </c>
      <c r="M123" s="772">
        <v>2013</v>
      </c>
      <c r="N123" s="776">
        <v>1</v>
      </c>
      <c r="O123" s="776">
        <v>1</v>
      </c>
      <c r="P123" s="772">
        <v>2013</v>
      </c>
      <c r="Q123" s="776">
        <v>12</v>
      </c>
      <c r="R123" s="776">
        <v>31</v>
      </c>
      <c r="U123" s="773" t="str">
        <f t="shared" si="6"/>
        <v>2013.1.1</v>
      </c>
      <c r="V123" s="773"/>
      <c r="W123" s="773"/>
      <c r="X123" s="773" t="str">
        <f t="shared" si="7"/>
        <v>2013.12.31</v>
      </c>
      <c r="Y123" s="773"/>
      <c r="Z123" s="773">
        <f t="shared" si="8"/>
        <v>365</v>
      </c>
    </row>
    <row r="124" spans="1:26" ht="12.75" hidden="1">
      <c r="A124" s="766">
        <v>124</v>
      </c>
      <c r="B124" s="767"/>
      <c r="C124" s="768" t="s">
        <v>553</v>
      </c>
      <c r="D124" s="775"/>
      <c r="E124" s="774"/>
      <c r="F124" s="774" t="s">
        <v>554</v>
      </c>
      <c r="G124" s="774"/>
      <c r="H124" s="1280"/>
      <c r="I124" s="1280"/>
      <c r="J124" s="770">
        <v>0.02</v>
      </c>
      <c r="K124" s="749" t="str">
        <f t="shared" si="9"/>
        <v>  98  </v>
      </c>
      <c r="L124" s="771">
        <f t="shared" si="5"/>
        <v>0.02</v>
      </c>
      <c r="M124" s="772">
        <v>2013</v>
      </c>
      <c r="N124" s="776">
        <v>1</v>
      </c>
      <c r="O124" s="776">
        <v>1</v>
      </c>
      <c r="P124" s="772">
        <v>2013</v>
      </c>
      <c r="Q124" s="776">
        <v>12</v>
      </c>
      <c r="R124" s="776">
        <v>31</v>
      </c>
      <c r="U124" s="773" t="str">
        <f t="shared" si="6"/>
        <v>2013.1.1</v>
      </c>
      <c r="V124" s="773"/>
      <c r="W124" s="773"/>
      <c r="X124" s="773" t="str">
        <f t="shared" si="7"/>
        <v>2013.12.31</v>
      </c>
      <c r="Y124" s="773"/>
      <c r="Z124" s="773">
        <f t="shared" si="8"/>
        <v>365</v>
      </c>
    </row>
    <row r="125" spans="1:26" ht="12.75" hidden="1">
      <c r="A125" s="766">
        <v>125</v>
      </c>
      <c r="B125" s="767"/>
      <c r="C125" s="768" t="s">
        <v>555</v>
      </c>
      <c r="D125" s="775"/>
      <c r="E125" s="774"/>
      <c r="F125" s="775" t="s">
        <v>556</v>
      </c>
      <c r="G125" s="774"/>
      <c r="H125" s="1280"/>
      <c r="I125" s="1280"/>
      <c r="J125" s="770">
        <v>0.02</v>
      </c>
      <c r="K125" s="749" t="str">
        <f t="shared" si="9"/>
        <v>  99  </v>
      </c>
      <c r="L125" s="771">
        <f t="shared" si="5"/>
        <v>0.02</v>
      </c>
      <c r="M125" s="772">
        <v>2013</v>
      </c>
      <c r="N125" s="776">
        <v>1</v>
      </c>
      <c r="O125" s="776">
        <v>1</v>
      </c>
      <c r="P125" s="772">
        <v>2013</v>
      </c>
      <c r="Q125" s="776">
        <v>12</v>
      </c>
      <c r="R125" s="776">
        <v>31</v>
      </c>
      <c r="U125" s="773" t="str">
        <f t="shared" si="6"/>
        <v>2013.1.1</v>
      </c>
      <c r="V125" s="773"/>
      <c r="W125" s="773"/>
      <c r="X125" s="773" t="str">
        <f t="shared" si="7"/>
        <v>2013.12.31</v>
      </c>
      <c r="Y125" s="773"/>
      <c r="Z125" s="773">
        <f t="shared" si="8"/>
        <v>365</v>
      </c>
    </row>
    <row r="126" spans="1:26" ht="12.75" hidden="1">
      <c r="A126" s="766">
        <v>126</v>
      </c>
      <c r="B126" s="767"/>
      <c r="C126" s="768" t="s">
        <v>557</v>
      </c>
      <c r="D126" s="775"/>
      <c r="E126" s="774"/>
      <c r="F126" s="774" t="s">
        <v>558</v>
      </c>
      <c r="G126" s="774"/>
      <c r="H126" s="1280"/>
      <c r="I126" s="1280"/>
      <c r="J126" s="770">
        <v>0.02</v>
      </c>
      <c r="K126" s="749" t="str">
        <f t="shared" si="9"/>
        <v>  100  </v>
      </c>
      <c r="L126" s="771">
        <f t="shared" si="5"/>
        <v>0.02</v>
      </c>
      <c r="M126" s="772">
        <v>2013</v>
      </c>
      <c r="N126" s="776">
        <v>1</v>
      </c>
      <c r="O126" s="776">
        <v>1</v>
      </c>
      <c r="P126" s="772">
        <v>2013</v>
      </c>
      <c r="Q126" s="776">
        <v>12</v>
      </c>
      <c r="R126" s="776">
        <v>31</v>
      </c>
      <c r="U126" s="773" t="str">
        <f t="shared" si="6"/>
        <v>2013.1.1</v>
      </c>
      <c r="V126" s="773"/>
      <c r="W126" s="773"/>
      <c r="X126" s="773" t="str">
        <f t="shared" si="7"/>
        <v>2013.12.31</v>
      </c>
      <c r="Y126" s="773"/>
      <c r="Z126" s="773">
        <f t="shared" si="8"/>
        <v>365</v>
      </c>
    </row>
    <row r="127" spans="1:26" ht="12.75" hidden="1">
      <c r="A127" s="766">
        <v>127</v>
      </c>
      <c r="B127" s="767"/>
      <c r="C127" s="768" t="s">
        <v>559</v>
      </c>
      <c r="D127" s="775"/>
      <c r="E127" s="774"/>
      <c r="F127" s="774" t="s">
        <v>560</v>
      </c>
      <c r="G127" s="774"/>
      <c r="H127" s="1280"/>
      <c r="I127" s="1280"/>
      <c r="J127" s="770">
        <v>0.02</v>
      </c>
      <c r="K127" s="749" t="str">
        <f t="shared" si="9"/>
        <v>  101  </v>
      </c>
      <c r="L127" s="771">
        <f t="shared" si="5"/>
        <v>0.02</v>
      </c>
      <c r="M127" s="772">
        <v>2013</v>
      </c>
      <c r="N127" s="776">
        <v>1</v>
      </c>
      <c r="O127" s="776">
        <v>1</v>
      </c>
      <c r="P127" s="772">
        <v>2013</v>
      </c>
      <c r="Q127" s="776">
        <v>12</v>
      </c>
      <c r="R127" s="776">
        <v>31</v>
      </c>
      <c r="U127" s="773" t="str">
        <f t="shared" si="6"/>
        <v>2013.1.1</v>
      </c>
      <c r="V127" s="773"/>
      <c r="W127" s="773"/>
      <c r="X127" s="773" t="str">
        <f t="shared" si="7"/>
        <v>2013.12.31</v>
      </c>
      <c r="Y127" s="773"/>
      <c r="Z127" s="773">
        <f t="shared" si="8"/>
        <v>365</v>
      </c>
    </row>
    <row r="128" spans="1:26" ht="12.75" hidden="1">
      <c r="A128" s="766">
        <v>128</v>
      </c>
      <c r="B128" s="767"/>
      <c r="C128" s="768" t="s">
        <v>561</v>
      </c>
      <c r="D128" s="775"/>
      <c r="E128" s="774"/>
      <c r="F128" s="775" t="s">
        <v>562</v>
      </c>
      <c r="G128" s="774"/>
      <c r="H128" s="1280"/>
      <c r="I128" s="1280"/>
      <c r="J128" s="770">
        <v>0.02</v>
      </c>
      <c r="K128" s="749" t="str">
        <f t="shared" si="9"/>
        <v>  102  </v>
      </c>
      <c r="L128" s="771">
        <f t="shared" si="5"/>
        <v>0.02</v>
      </c>
      <c r="M128" s="772">
        <v>2013</v>
      </c>
      <c r="N128" s="776">
        <v>1</v>
      </c>
      <c r="O128" s="776">
        <v>1</v>
      </c>
      <c r="P128" s="772">
        <v>2013</v>
      </c>
      <c r="Q128" s="776">
        <v>12</v>
      </c>
      <c r="R128" s="776">
        <v>31</v>
      </c>
      <c r="U128" s="773" t="str">
        <f t="shared" si="6"/>
        <v>2013.1.1</v>
      </c>
      <c r="V128" s="773"/>
      <c r="W128" s="773"/>
      <c r="X128" s="773" t="str">
        <f t="shared" si="7"/>
        <v>2013.12.31</v>
      </c>
      <c r="Y128" s="773"/>
      <c r="Z128" s="773">
        <f t="shared" si="8"/>
        <v>365</v>
      </c>
    </row>
    <row r="129" spans="1:26" ht="12.75" hidden="1">
      <c r="A129" s="766">
        <v>129</v>
      </c>
      <c r="B129" s="767"/>
      <c r="C129" s="768" t="s">
        <v>563</v>
      </c>
      <c r="D129" s="775"/>
      <c r="E129" s="774"/>
      <c r="F129" s="774" t="s">
        <v>564</v>
      </c>
      <c r="G129" s="774"/>
      <c r="H129" s="1280"/>
      <c r="I129" s="1280"/>
      <c r="J129" s="770">
        <v>0.02</v>
      </c>
      <c r="K129" s="749" t="str">
        <f t="shared" si="9"/>
        <v>  103  </v>
      </c>
      <c r="L129" s="771">
        <f t="shared" si="5"/>
        <v>0.02</v>
      </c>
      <c r="M129" s="772">
        <v>2013</v>
      </c>
      <c r="N129" s="776">
        <v>1</v>
      </c>
      <c r="O129" s="776">
        <v>1</v>
      </c>
      <c r="P129" s="772">
        <v>2013</v>
      </c>
      <c r="Q129" s="776">
        <v>12</v>
      </c>
      <c r="R129" s="776">
        <v>31</v>
      </c>
      <c r="U129" s="773" t="str">
        <f t="shared" si="6"/>
        <v>2013.1.1</v>
      </c>
      <c r="V129" s="773"/>
      <c r="W129" s="773"/>
      <c r="X129" s="773" t="str">
        <f t="shared" si="7"/>
        <v>2013.12.31</v>
      </c>
      <c r="Y129" s="773"/>
      <c r="Z129" s="773">
        <f t="shared" si="8"/>
        <v>365</v>
      </c>
    </row>
    <row r="130" spans="1:26" ht="12.75" hidden="1">
      <c r="A130" s="766">
        <v>130</v>
      </c>
      <c r="B130" s="767"/>
      <c r="C130" s="768" t="s">
        <v>565</v>
      </c>
      <c r="D130" s="775"/>
      <c r="E130" s="774"/>
      <c r="F130" s="774" t="s">
        <v>566</v>
      </c>
      <c r="G130" s="774"/>
      <c r="H130" s="1280"/>
      <c r="I130" s="1280"/>
      <c r="J130" s="770">
        <v>0.02</v>
      </c>
      <c r="K130" s="749" t="str">
        <f t="shared" si="9"/>
        <v>  104  </v>
      </c>
      <c r="L130" s="771">
        <f t="shared" si="5"/>
        <v>0.02</v>
      </c>
      <c r="M130" s="772">
        <v>2013</v>
      </c>
      <c r="N130" s="776">
        <v>1</v>
      </c>
      <c r="O130" s="776">
        <v>1</v>
      </c>
      <c r="P130" s="772">
        <v>2013</v>
      </c>
      <c r="Q130" s="776">
        <v>12</v>
      </c>
      <c r="R130" s="776">
        <v>31</v>
      </c>
      <c r="U130" s="773" t="str">
        <f t="shared" si="6"/>
        <v>2013.1.1</v>
      </c>
      <c r="V130" s="773"/>
      <c r="W130" s="773"/>
      <c r="X130" s="773" t="str">
        <f t="shared" si="7"/>
        <v>2013.12.31</v>
      </c>
      <c r="Y130" s="773"/>
      <c r="Z130" s="773">
        <f t="shared" si="8"/>
        <v>365</v>
      </c>
    </row>
    <row r="131" spans="1:26" ht="12.75" hidden="1">
      <c r="A131" s="766">
        <v>131</v>
      </c>
      <c r="B131" s="767"/>
      <c r="C131" s="768" t="s">
        <v>567</v>
      </c>
      <c r="D131" s="775"/>
      <c r="E131" s="774"/>
      <c r="F131" s="775" t="s">
        <v>568</v>
      </c>
      <c r="G131" s="774"/>
      <c r="H131" s="1280"/>
      <c r="I131" s="1280"/>
      <c r="J131" s="770">
        <v>0.02</v>
      </c>
      <c r="K131" s="749" t="str">
        <f t="shared" si="9"/>
        <v>  105  </v>
      </c>
      <c r="L131" s="771">
        <f t="shared" si="5"/>
        <v>0.02</v>
      </c>
      <c r="M131" s="772">
        <v>2013</v>
      </c>
      <c r="N131" s="776">
        <v>1</v>
      </c>
      <c r="O131" s="776">
        <v>1</v>
      </c>
      <c r="P131" s="772">
        <v>2013</v>
      </c>
      <c r="Q131" s="776">
        <v>12</v>
      </c>
      <c r="R131" s="776">
        <v>31</v>
      </c>
      <c r="U131" s="773" t="str">
        <f t="shared" si="6"/>
        <v>2013.1.1</v>
      </c>
      <c r="V131" s="773"/>
      <c r="W131" s="773"/>
      <c r="X131" s="773" t="str">
        <f t="shared" si="7"/>
        <v>2013.12.31</v>
      </c>
      <c r="Y131" s="773"/>
      <c r="Z131" s="773">
        <f t="shared" si="8"/>
        <v>365</v>
      </c>
    </row>
    <row r="132" spans="1:26" ht="12.75" hidden="1">
      <c r="A132" s="766">
        <v>132</v>
      </c>
      <c r="B132" s="767"/>
      <c r="C132" s="768" t="s">
        <v>569</v>
      </c>
      <c r="D132" s="775"/>
      <c r="E132" s="774"/>
      <c r="F132" s="774" t="s">
        <v>570</v>
      </c>
      <c r="G132" s="774"/>
      <c r="H132" s="1280"/>
      <c r="I132" s="1280"/>
      <c r="J132" s="770">
        <v>0.02</v>
      </c>
      <c r="K132" s="749" t="str">
        <f t="shared" si="9"/>
        <v>  106  </v>
      </c>
      <c r="L132" s="771">
        <f t="shared" si="5"/>
        <v>0.02</v>
      </c>
      <c r="M132" s="772">
        <v>2013</v>
      </c>
      <c r="N132" s="776">
        <v>1</v>
      </c>
      <c r="O132" s="776">
        <v>1</v>
      </c>
      <c r="P132" s="772">
        <v>2013</v>
      </c>
      <c r="Q132" s="776">
        <v>12</v>
      </c>
      <c r="R132" s="776">
        <v>31</v>
      </c>
      <c r="U132" s="773" t="str">
        <f t="shared" si="6"/>
        <v>2013.1.1</v>
      </c>
      <c r="V132" s="773"/>
      <c r="W132" s="773"/>
      <c r="X132" s="773" t="str">
        <f t="shared" si="7"/>
        <v>2013.12.31</v>
      </c>
      <c r="Y132" s="773"/>
      <c r="Z132" s="773">
        <f t="shared" si="8"/>
        <v>365</v>
      </c>
    </row>
    <row r="133" spans="1:26" ht="12.75" hidden="1">
      <c r="A133" s="766">
        <v>133</v>
      </c>
      <c r="B133" s="767"/>
      <c r="C133" s="768" t="s">
        <v>571</v>
      </c>
      <c r="D133" s="775"/>
      <c r="E133" s="774"/>
      <c r="F133" s="775" t="s">
        <v>572</v>
      </c>
      <c r="G133" s="774"/>
      <c r="H133" s="1280"/>
      <c r="I133" s="1280"/>
      <c r="J133" s="770">
        <v>0.02</v>
      </c>
      <c r="K133" s="749" t="str">
        <f t="shared" si="9"/>
        <v>  107  </v>
      </c>
      <c r="L133" s="771">
        <f t="shared" si="5"/>
        <v>0.02</v>
      </c>
      <c r="M133" s="772">
        <v>2013</v>
      </c>
      <c r="N133" s="776">
        <v>1</v>
      </c>
      <c r="O133" s="776">
        <v>1</v>
      </c>
      <c r="P133" s="772">
        <v>2013</v>
      </c>
      <c r="Q133" s="776">
        <v>12</v>
      </c>
      <c r="R133" s="776">
        <v>31</v>
      </c>
      <c r="U133" s="773" t="str">
        <f t="shared" si="6"/>
        <v>2013.1.1</v>
      </c>
      <c r="V133" s="773"/>
      <c r="W133" s="773"/>
      <c r="X133" s="773" t="str">
        <f t="shared" si="7"/>
        <v>2013.12.31</v>
      </c>
      <c r="Y133" s="773"/>
      <c r="Z133" s="773">
        <f t="shared" si="8"/>
        <v>365</v>
      </c>
    </row>
    <row r="134" spans="1:26" ht="12.75" hidden="1">
      <c r="A134" s="766">
        <v>134</v>
      </c>
      <c r="B134" s="767"/>
      <c r="C134" s="768" t="s">
        <v>573</v>
      </c>
      <c r="D134" s="775"/>
      <c r="E134" s="774"/>
      <c r="F134" s="774" t="s">
        <v>574</v>
      </c>
      <c r="G134" s="774"/>
      <c r="H134" s="1280"/>
      <c r="I134" s="1280"/>
      <c r="J134" s="770">
        <v>0.02</v>
      </c>
      <c r="K134" s="749" t="str">
        <f t="shared" si="9"/>
        <v>  108  </v>
      </c>
      <c r="L134" s="771">
        <f t="shared" si="5"/>
        <v>0.02</v>
      </c>
      <c r="M134" s="772">
        <v>2013</v>
      </c>
      <c r="N134" s="776">
        <v>1</v>
      </c>
      <c r="O134" s="776">
        <v>1</v>
      </c>
      <c r="P134" s="772">
        <v>2013</v>
      </c>
      <c r="Q134" s="776">
        <v>12</v>
      </c>
      <c r="R134" s="776">
        <v>31</v>
      </c>
      <c r="U134" s="773" t="str">
        <f t="shared" si="6"/>
        <v>2013.1.1</v>
      </c>
      <c r="V134" s="773"/>
      <c r="W134" s="773"/>
      <c r="X134" s="773" t="str">
        <f t="shared" si="7"/>
        <v>2013.12.31</v>
      </c>
      <c r="Y134" s="773"/>
      <c r="Z134" s="773">
        <f t="shared" si="8"/>
        <v>365</v>
      </c>
    </row>
    <row r="135" spans="1:26" ht="12.75" hidden="1">
      <c r="A135" s="766">
        <v>135</v>
      </c>
      <c r="B135" s="767"/>
      <c r="C135" s="768" t="s">
        <v>575</v>
      </c>
      <c r="D135" s="775"/>
      <c r="E135" s="774"/>
      <c r="F135" s="774" t="s">
        <v>576</v>
      </c>
      <c r="G135" s="774"/>
      <c r="H135" s="1280"/>
      <c r="I135" s="1280"/>
      <c r="J135" s="770">
        <v>0.02</v>
      </c>
      <c r="K135" s="749" t="str">
        <f t="shared" si="9"/>
        <v>  109  </v>
      </c>
      <c r="L135" s="771">
        <f t="shared" si="5"/>
        <v>0.02</v>
      </c>
      <c r="M135" s="772">
        <v>2013</v>
      </c>
      <c r="N135" s="776">
        <v>1</v>
      </c>
      <c r="O135" s="776">
        <v>1</v>
      </c>
      <c r="P135" s="772">
        <v>2013</v>
      </c>
      <c r="Q135" s="776">
        <v>12</v>
      </c>
      <c r="R135" s="776">
        <v>31</v>
      </c>
      <c r="U135" s="773" t="str">
        <f t="shared" si="6"/>
        <v>2013.1.1</v>
      </c>
      <c r="V135" s="773"/>
      <c r="W135" s="773"/>
      <c r="X135" s="773" t="str">
        <f t="shared" si="7"/>
        <v>2013.12.31</v>
      </c>
      <c r="Y135" s="773"/>
      <c r="Z135" s="773">
        <f t="shared" si="8"/>
        <v>365</v>
      </c>
    </row>
    <row r="136" spans="1:26" ht="12.75" hidden="1">
      <c r="A136" s="766">
        <v>136</v>
      </c>
      <c r="B136" s="767"/>
      <c r="C136" s="768" t="s">
        <v>577</v>
      </c>
      <c r="D136" s="775"/>
      <c r="E136" s="774"/>
      <c r="F136" s="774" t="s">
        <v>578</v>
      </c>
      <c r="G136" s="774"/>
      <c r="H136" s="1280"/>
      <c r="I136" s="1280"/>
      <c r="J136" s="770">
        <v>0.02</v>
      </c>
      <c r="K136" s="749" t="str">
        <f t="shared" si="9"/>
        <v>  110  </v>
      </c>
      <c r="L136" s="771">
        <f t="shared" si="5"/>
        <v>0.02</v>
      </c>
      <c r="M136" s="772">
        <v>2013</v>
      </c>
      <c r="N136" s="776">
        <v>1</v>
      </c>
      <c r="O136" s="776">
        <v>1</v>
      </c>
      <c r="P136" s="772">
        <v>2013</v>
      </c>
      <c r="Q136" s="776">
        <v>12</v>
      </c>
      <c r="R136" s="776">
        <v>31</v>
      </c>
      <c r="U136" s="773" t="str">
        <f t="shared" si="6"/>
        <v>2013.1.1</v>
      </c>
      <c r="V136" s="773"/>
      <c r="W136" s="773"/>
      <c r="X136" s="773" t="str">
        <f t="shared" si="7"/>
        <v>2013.12.31</v>
      </c>
      <c r="Y136" s="773"/>
      <c r="Z136" s="773">
        <f t="shared" si="8"/>
        <v>365</v>
      </c>
    </row>
    <row r="137" spans="1:26" ht="12.75" hidden="1">
      <c r="A137" s="766">
        <v>137</v>
      </c>
      <c r="B137" s="767"/>
      <c r="C137" s="768" t="s">
        <v>579</v>
      </c>
      <c r="D137" s="775"/>
      <c r="E137" s="774"/>
      <c r="F137" s="775" t="s">
        <v>580</v>
      </c>
      <c r="G137" s="774"/>
      <c r="H137" s="1280"/>
      <c r="I137" s="1280"/>
      <c r="J137" s="770">
        <v>0.02</v>
      </c>
      <c r="K137" s="749" t="str">
        <f t="shared" si="9"/>
        <v>  111  </v>
      </c>
      <c r="L137" s="771">
        <f t="shared" si="5"/>
        <v>0.02</v>
      </c>
      <c r="M137" s="772">
        <v>2013</v>
      </c>
      <c r="N137" s="776">
        <v>1</v>
      </c>
      <c r="O137" s="776">
        <v>1</v>
      </c>
      <c r="P137" s="772">
        <v>2013</v>
      </c>
      <c r="Q137" s="776">
        <v>12</v>
      </c>
      <c r="R137" s="776">
        <v>31</v>
      </c>
      <c r="U137" s="773" t="str">
        <f t="shared" si="6"/>
        <v>2013.1.1</v>
      </c>
      <c r="V137" s="773"/>
      <c r="W137" s="773"/>
      <c r="X137" s="773" t="str">
        <f t="shared" si="7"/>
        <v>2013.12.31</v>
      </c>
      <c r="Y137" s="773"/>
      <c r="Z137" s="773">
        <f t="shared" si="8"/>
        <v>365</v>
      </c>
    </row>
    <row r="138" spans="1:26" ht="12.75" hidden="1">
      <c r="A138" s="766">
        <v>138</v>
      </c>
      <c r="B138" s="767"/>
      <c r="C138" s="768" t="s">
        <v>581</v>
      </c>
      <c r="D138" s="775"/>
      <c r="E138" s="774"/>
      <c r="F138" s="774" t="s">
        <v>582</v>
      </c>
      <c r="G138" s="774"/>
      <c r="H138" s="1280"/>
      <c r="I138" s="1280"/>
      <c r="J138" s="770">
        <v>0.02</v>
      </c>
      <c r="K138" s="749" t="str">
        <f t="shared" si="9"/>
        <v>  112  </v>
      </c>
      <c r="L138" s="771">
        <f t="shared" si="5"/>
        <v>0.02</v>
      </c>
      <c r="M138" s="772">
        <v>2013</v>
      </c>
      <c r="N138" s="776">
        <v>1</v>
      </c>
      <c r="O138" s="776">
        <v>1</v>
      </c>
      <c r="P138" s="772">
        <v>2013</v>
      </c>
      <c r="Q138" s="776">
        <v>12</v>
      </c>
      <c r="R138" s="776">
        <v>31</v>
      </c>
      <c r="U138" s="773" t="str">
        <f t="shared" si="6"/>
        <v>2013.1.1</v>
      </c>
      <c r="V138" s="773"/>
      <c r="W138" s="773"/>
      <c r="X138" s="773" t="str">
        <f t="shared" si="7"/>
        <v>2013.12.31</v>
      </c>
      <c r="Y138" s="773"/>
      <c r="Z138" s="773">
        <f t="shared" si="8"/>
        <v>365</v>
      </c>
    </row>
    <row r="139" spans="1:26" ht="12.75" hidden="1">
      <c r="A139" s="766">
        <v>139</v>
      </c>
      <c r="B139" s="767"/>
      <c r="C139" s="768" t="s">
        <v>583</v>
      </c>
      <c r="D139" s="775"/>
      <c r="E139" s="774"/>
      <c r="F139" s="774" t="s">
        <v>584</v>
      </c>
      <c r="G139" s="774"/>
      <c r="H139" s="1280"/>
      <c r="I139" s="1280"/>
      <c r="J139" s="770">
        <v>0.02</v>
      </c>
      <c r="K139" s="749" t="str">
        <f t="shared" si="9"/>
        <v>  113  </v>
      </c>
      <c r="L139" s="771">
        <f t="shared" si="5"/>
        <v>0.02</v>
      </c>
      <c r="M139" s="772">
        <v>2013</v>
      </c>
      <c r="N139" s="776">
        <v>1</v>
      </c>
      <c r="O139" s="776">
        <v>1</v>
      </c>
      <c r="P139" s="772">
        <v>2013</v>
      </c>
      <c r="Q139" s="776">
        <v>12</v>
      </c>
      <c r="R139" s="776">
        <v>31</v>
      </c>
      <c r="U139" s="773" t="str">
        <f t="shared" si="6"/>
        <v>2013.1.1</v>
      </c>
      <c r="V139" s="773"/>
      <c r="W139" s="773"/>
      <c r="X139" s="773" t="str">
        <f t="shared" si="7"/>
        <v>2013.12.31</v>
      </c>
      <c r="Y139" s="773"/>
      <c r="Z139" s="773">
        <f t="shared" si="8"/>
        <v>365</v>
      </c>
    </row>
    <row r="140" spans="1:26" ht="12.75" hidden="1">
      <c r="A140" s="766">
        <v>140</v>
      </c>
      <c r="B140" s="767"/>
      <c r="C140" s="768" t="s">
        <v>585</v>
      </c>
      <c r="D140" s="775"/>
      <c r="E140" s="774"/>
      <c r="F140" s="774" t="s">
        <v>586</v>
      </c>
      <c r="G140" s="774"/>
      <c r="H140" s="1280"/>
      <c r="I140" s="1280"/>
      <c r="J140" s="770">
        <v>0.02</v>
      </c>
      <c r="K140" s="749" t="str">
        <f t="shared" si="9"/>
        <v>  114  </v>
      </c>
      <c r="L140" s="771">
        <f t="shared" si="5"/>
        <v>0.02</v>
      </c>
      <c r="M140" s="772">
        <v>2013</v>
      </c>
      <c r="N140" s="776">
        <v>1</v>
      </c>
      <c r="O140" s="776">
        <v>1</v>
      </c>
      <c r="P140" s="772">
        <v>2013</v>
      </c>
      <c r="Q140" s="776">
        <v>12</v>
      </c>
      <c r="R140" s="776">
        <v>31</v>
      </c>
      <c r="U140" s="773" t="str">
        <f t="shared" si="6"/>
        <v>2013.1.1</v>
      </c>
      <c r="V140" s="773"/>
      <c r="W140" s="773"/>
      <c r="X140" s="773" t="str">
        <f t="shared" si="7"/>
        <v>2013.12.31</v>
      </c>
      <c r="Y140" s="773"/>
      <c r="Z140" s="773">
        <f t="shared" si="8"/>
        <v>365</v>
      </c>
    </row>
    <row r="141" spans="1:26" ht="12.75" hidden="1">
      <c r="A141" s="766">
        <v>141</v>
      </c>
      <c r="B141" s="767"/>
      <c r="C141" s="768" t="s">
        <v>587</v>
      </c>
      <c r="D141" s="775"/>
      <c r="E141" s="774"/>
      <c r="F141" s="775" t="s">
        <v>588</v>
      </c>
      <c r="G141" s="774"/>
      <c r="H141" s="1280"/>
      <c r="I141" s="1280"/>
      <c r="J141" s="770">
        <v>0.02</v>
      </c>
      <c r="K141" s="749" t="str">
        <f t="shared" si="9"/>
        <v>  115  </v>
      </c>
      <c r="L141" s="771">
        <f t="shared" si="5"/>
        <v>0.02</v>
      </c>
      <c r="M141" s="772">
        <v>2013</v>
      </c>
      <c r="N141" s="776">
        <v>1</v>
      </c>
      <c r="O141" s="776">
        <v>1</v>
      </c>
      <c r="P141" s="772">
        <v>2013</v>
      </c>
      <c r="Q141" s="776">
        <v>12</v>
      </c>
      <c r="R141" s="776">
        <v>31</v>
      </c>
      <c r="U141" s="773" t="str">
        <f t="shared" si="6"/>
        <v>2013.1.1</v>
      </c>
      <c r="V141" s="773"/>
      <c r="W141" s="773"/>
      <c r="X141" s="773" t="str">
        <f t="shared" si="7"/>
        <v>2013.12.31</v>
      </c>
      <c r="Y141" s="773"/>
      <c r="Z141" s="773">
        <f t="shared" si="8"/>
        <v>365</v>
      </c>
    </row>
    <row r="142" spans="1:26" ht="12.75" hidden="1">
      <c r="A142" s="766">
        <v>142</v>
      </c>
      <c r="B142" s="767"/>
      <c r="C142" s="768" t="s">
        <v>589</v>
      </c>
      <c r="D142" s="775"/>
      <c r="E142" s="774"/>
      <c r="F142" s="774" t="s">
        <v>590</v>
      </c>
      <c r="G142" s="774"/>
      <c r="H142" s="1280"/>
      <c r="I142" s="1280"/>
      <c r="J142" s="770">
        <v>0.02</v>
      </c>
      <c r="K142" s="749" t="str">
        <f t="shared" si="9"/>
        <v>  116  </v>
      </c>
      <c r="L142" s="771">
        <f t="shared" si="5"/>
        <v>0.02</v>
      </c>
      <c r="M142" s="772">
        <v>2013</v>
      </c>
      <c r="N142" s="776">
        <v>1</v>
      </c>
      <c r="O142" s="776">
        <v>1</v>
      </c>
      <c r="P142" s="772">
        <v>2013</v>
      </c>
      <c r="Q142" s="776">
        <v>12</v>
      </c>
      <c r="R142" s="776">
        <v>31</v>
      </c>
      <c r="U142" s="773" t="str">
        <f t="shared" si="6"/>
        <v>2013.1.1</v>
      </c>
      <c r="V142" s="773"/>
      <c r="W142" s="773"/>
      <c r="X142" s="773" t="str">
        <f t="shared" si="7"/>
        <v>2013.12.31</v>
      </c>
      <c r="Y142" s="773"/>
      <c r="Z142" s="773">
        <f t="shared" si="8"/>
        <v>365</v>
      </c>
    </row>
    <row r="143" spans="1:26" ht="12.75" hidden="1">
      <c r="A143" s="766">
        <v>143</v>
      </c>
      <c r="B143" s="767"/>
      <c r="C143" s="768" t="s">
        <v>591</v>
      </c>
      <c r="D143" s="775"/>
      <c r="E143" s="774"/>
      <c r="F143" s="774" t="s">
        <v>592</v>
      </c>
      <c r="G143" s="774"/>
      <c r="H143" s="1280"/>
      <c r="I143" s="1280"/>
      <c r="J143" s="770">
        <v>0.02</v>
      </c>
      <c r="K143" s="749" t="str">
        <f t="shared" si="9"/>
        <v>  117  </v>
      </c>
      <c r="L143" s="771">
        <f t="shared" si="5"/>
        <v>0.02</v>
      </c>
      <c r="M143" s="772">
        <v>2013</v>
      </c>
      <c r="N143" s="776">
        <v>1</v>
      </c>
      <c r="O143" s="776">
        <v>1</v>
      </c>
      <c r="P143" s="772">
        <v>2013</v>
      </c>
      <c r="Q143" s="776">
        <v>12</v>
      </c>
      <c r="R143" s="776">
        <v>31</v>
      </c>
      <c r="U143" s="773" t="str">
        <f t="shared" si="6"/>
        <v>2013.1.1</v>
      </c>
      <c r="V143" s="773"/>
      <c r="W143" s="773"/>
      <c r="X143" s="773" t="str">
        <f t="shared" si="7"/>
        <v>2013.12.31</v>
      </c>
      <c r="Y143" s="773"/>
      <c r="Z143" s="773">
        <f t="shared" si="8"/>
        <v>365</v>
      </c>
    </row>
    <row r="144" spans="1:26" ht="12.75" hidden="1">
      <c r="A144" s="766">
        <v>144</v>
      </c>
      <c r="B144" s="767"/>
      <c r="C144" s="768" t="s">
        <v>593</v>
      </c>
      <c r="D144" s="775"/>
      <c r="E144" s="774"/>
      <c r="F144" s="774" t="s">
        <v>594</v>
      </c>
      <c r="G144" s="774"/>
      <c r="H144" s="1280"/>
      <c r="I144" s="1280"/>
      <c r="J144" s="770">
        <v>0.02</v>
      </c>
      <c r="K144" s="749" t="str">
        <f t="shared" si="9"/>
        <v>  118  </v>
      </c>
      <c r="L144" s="771">
        <f t="shared" si="5"/>
        <v>0.02</v>
      </c>
      <c r="M144" s="772">
        <v>2013</v>
      </c>
      <c r="N144" s="776">
        <v>1</v>
      </c>
      <c r="O144" s="776">
        <v>1</v>
      </c>
      <c r="P144" s="772">
        <v>2013</v>
      </c>
      <c r="Q144" s="776">
        <v>12</v>
      </c>
      <c r="R144" s="776">
        <v>31</v>
      </c>
      <c r="U144" s="773" t="str">
        <f t="shared" si="6"/>
        <v>2013.1.1</v>
      </c>
      <c r="V144" s="773"/>
      <c r="W144" s="773"/>
      <c r="X144" s="773" t="str">
        <f t="shared" si="7"/>
        <v>2013.12.31</v>
      </c>
      <c r="Y144" s="773"/>
      <c r="Z144" s="773">
        <f t="shared" si="8"/>
        <v>365</v>
      </c>
    </row>
    <row r="145" spans="1:26" ht="12.75" hidden="1">
      <c r="A145" s="766">
        <v>145</v>
      </c>
      <c r="B145" s="767"/>
      <c r="C145" s="768" t="s">
        <v>597</v>
      </c>
      <c r="D145" s="775"/>
      <c r="E145" s="774"/>
      <c r="F145" s="775" t="s">
        <v>598</v>
      </c>
      <c r="G145" s="774"/>
      <c r="H145" s="1280"/>
      <c r="I145" s="1280"/>
      <c r="J145" s="770">
        <v>0.02</v>
      </c>
      <c r="K145" s="749" t="str">
        <f t="shared" si="9"/>
        <v>  119  </v>
      </c>
      <c r="L145" s="771">
        <f t="shared" si="5"/>
        <v>0.02</v>
      </c>
      <c r="M145" s="772">
        <v>2013</v>
      </c>
      <c r="N145" s="776">
        <v>1</v>
      </c>
      <c r="O145" s="776">
        <v>1</v>
      </c>
      <c r="P145" s="772">
        <v>2013</v>
      </c>
      <c r="Q145" s="776">
        <v>12</v>
      </c>
      <c r="R145" s="776">
        <v>31</v>
      </c>
      <c r="U145" s="773" t="str">
        <f t="shared" si="6"/>
        <v>2013.1.1</v>
      </c>
      <c r="V145" s="773"/>
      <c r="W145" s="773"/>
      <c r="X145" s="773" t="str">
        <f t="shared" si="7"/>
        <v>2013.12.31</v>
      </c>
      <c r="Y145" s="773"/>
      <c r="Z145" s="773">
        <f t="shared" si="8"/>
        <v>365</v>
      </c>
    </row>
    <row r="146" spans="1:26" ht="12.75" hidden="1">
      <c r="A146" s="766">
        <v>146</v>
      </c>
      <c r="B146" s="767"/>
      <c r="C146" s="768" t="s">
        <v>599</v>
      </c>
      <c r="D146" s="775"/>
      <c r="E146" s="774"/>
      <c r="F146" s="774" t="s">
        <v>600</v>
      </c>
      <c r="G146" s="774"/>
      <c r="H146" s="1280"/>
      <c r="I146" s="1280"/>
      <c r="J146" s="770">
        <v>0.02</v>
      </c>
      <c r="K146" s="749" t="str">
        <f t="shared" si="9"/>
        <v>  120  </v>
      </c>
      <c r="L146" s="771">
        <f t="shared" si="5"/>
        <v>0.02</v>
      </c>
      <c r="M146" s="772">
        <v>2013</v>
      </c>
      <c r="N146" s="776">
        <v>1</v>
      </c>
      <c r="O146" s="776">
        <v>1</v>
      </c>
      <c r="P146" s="772">
        <v>2013</v>
      </c>
      <c r="Q146" s="776">
        <v>12</v>
      </c>
      <c r="R146" s="776">
        <v>31</v>
      </c>
      <c r="U146" s="773" t="str">
        <f t="shared" si="6"/>
        <v>2013.1.1</v>
      </c>
      <c r="V146" s="773"/>
      <c r="W146" s="773"/>
      <c r="X146" s="773" t="str">
        <f t="shared" si="7"/>
        <v>2013.12.31</v>
      </c>
      <c r="Y146" s="773"/>
      <c r="Z146" s="773">
        <f t="shared" si="8"/>
        <v>365</v>
      </c>
    </row>
    <row r="147" spans="1:10" ht="15.75" customHeight="1" hidden="1">
      <c r="A147" s="1291" t="s">
        <v>601</v>
      </c>
      <c r="B147" s="1291"/>
      <c r="C147" s="1291"/>
      <c r="D147" s="1291"/>
      <c r="E147" s="1291"/>
      <c r="F147" s="1291"/>
      <c r="G147" s="1291"/>
      <c r="H147" s="1291"/>
      <c r="I147" s="1291"/>
      <c r="J147" s="1291"/>
    </row>
    <row r="148" spans="1:10" ht="12.75" customHeight="1" hidden="1">
      <c r="A148" s="1291"/>
      <c r="B148" s="1291"/>
      <c r="C148" s="1291"/>
      <c r="D148" s="1291"/>
      <c r="E148" s="1291"/>
      <c r="F148" s="1291"/>
      <c r="G148" s="1291"/>
      <c r="H148" s="1291"/>
      <c r="I148" s="1291"/>
      <c r="J148" s="1291"/>
    </row>
    <row r="149" spans="1:10" ht="12.75" customHeight="1" hidden="1">
      <c r="A149" s="1292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92"/>
      <c r="C149" s="1292"/>
      <c r="D149" s="1292"/>
      <c r="E149" s="1292"/>
      <c r="F149" s="1292"/>
      <c r="G149" s="1292"/>
      <c r="H149" s="1292"/>
      <c r="I149" s="1292"/>
      <c r="J149" s="1292"/>
    </row>
    <row r="150" spans="1:10" ht="12.75" customHeight="1" hidden="1">
      <c r="A150" s="1292"/>
      <c r="B150" s="1292"/>
      <c r="C150" s="1292"/>
      <c r="D150" s="1292"/>
      <c r="E150" s="1292"/>
      <c r="F150" s="1292"/>
      <c r="G150" s="1292"/>
      <c r="H150" s="1292"/>
      <c r="I150" s="1292"/>
      <c r="J150" s="1292"/>
    </row>
    <row r="151" spans="1:12" ht="12.75" hidden="1">
      <c r="A151" s="740"/>
      <c r="B151" s="1290" t="s">
        <v>602</v>
      </c>
      <c r="C151" s="1290"/>
      <c r="D151" s="777">
        <v>2013</v>
      </c>
      <c r="E151" s="778"/>
      <c r="F151" s="779" t="s">
        <v>792</v>
      </c>
      <c r="G151" s="778"/>
      <c r="H151" s="777">
        <v>19</v>
      </c>
      <c r="I151" s="780"/>
      <c r="J151" s="780"/>
      <c r="L151" s="781">
        <f>'1. oldal'!AL26</f>
        <v>0</v>
      </c>
    </row>
    <row r="152" spans="1:10" ht="12.75" hidden="1">
      <c r="A152" s="740"/>
      <c r="B152" s="740"/>
      <c r="C152" s="1268"/>
      <c r="D152" s="1268"/>
      <c r="E152" s="1268"/>
      <c r="F152" s="1268"/>
      <c r="G152" s="1268"/>
      <c r="H152" s="1268"/>
      <c r="I152" s="1268"/>
      <c r="J152" s="1268"/>
    </row>
    <row r="153" spans="1:10" ht="21.75" customHeight="1" hidden="1">
      <c r="A153" s="740"/>
      <c r="B153" s="1294" t="s">
        <v>603</v>
      </c>
      <c r="C153" s="1294"/>
      <c r="D153" s="1294"/>
      <c r="E153" s="1294"/>
      <c r="F153" s="1294"/>
      <c r="G153" s="1294"/>
      <c r="H153" s="1294"/>
      <c r="I153" s="1294"/>
      <c r="J153" s="1294"/>
    </row>
    <row r="154" spans="1:10" ht="12.75" hidden="1">
      <c r="A154" s="740"/>
      <c r="B154" s="740"/>
      <c r="C154" s="1268"/>
      <c r="D154" s="1268"/>
      <c r="E154" s="1268"/>
      <c r="F154" s="1268"/>
      <c r="G154" s="1268"/>
      <c r="H154" s="1268"/>
      <c r="I154" s="1268"/>
      <c r="J154" s="1268"/>
    </row>
    <row r="155" spans="1:18" ht="18" hidden="1">
      <c r="A155" s="740"/>
      <c r="B155" s="1290" t="s">
        <v>604</v>
      </c>
      <c r="C155" s="1290"/>
      <c r="D155" s="782">
        <v>1</v>
      </c>
      <c r="F155" s="783"/>
      <c r="G155" s="783"/>
      <c r="H155" s="783"/>
      <c r="I155" s="783"/>
      <c r="J155" s="783"/>
      <c r="K155" s="784" t="e">
        <f>VLOOKUP(1,B26:K46,20)</f>
        <v>#REF!</v>
      </c>
      <c r="L155" s="785"/>
      <c r="M155" s="785"/>
      <c r="N155" s="785"/>
      <c r="O155" s="785"/>
      <c r="P155" s="785"/>
      <c r="Q155" s="785"/>
      <c r="R155" s="785"/>
    </row>
    <row r="156" spans="1:11" ht="18" hidden="1">
      <c r="A156" s="740"/>
      <c r="B156" s="1290" t="s">
        <v>605</v>
      </c>
      <c r="C156" s="1290"/>
      <c r="D156" s="782"/>
      <c r="F156" s="783"/>
      <c r="G156" s="783"/>
      <c r="H156" s="783"/>
      <c r="I156" s="783"/>
      <c r="J156" s="783"/>
      <c r="K156" s="784" t="e">
        <f>VLOOKUP(1,B26:K46,21)</f>
        <v>#REF!</v>
      </c>
    </row>
    <row r="157" spans="1:11" ht="18" hidden="1">
      <c r="A157" s="740"/>
      <c r="B157" s="1290" t="s">
        <v>606</v>
      </c>
      <c r="C157" s="1290"/>
      <c r="D157" s="782"/>
      <c r="F157" s="783"/>
      <c r="G157" s="783"/>
      <c r="H157" s="783"/>
      <c r="I157" s="783"/>
      <c r="J157" s="783"/>
      <c r="K157" s="784" t="e">
        <f>VLOOKUP(1,B26:K147,24)</f>
        <v>#REF!</v>
      </c>
    </row>
    <row r="158" spans="1:10" ht="18" hidden="1">
      <c r="A158" s="740"/>
      <c r="B158" s="1296">
        <f>IF(ABS(D155)+ABS(D156)+ABS(D157)&gt;1,"ÉRVÉNYTELEN PARAMÉTER !!","")</f>
      </c>
      <c r="C158" s="1296"/>
      <c r="D158" s="786"/>
      <c r="F158" s="783"/>
      <c r="G158" s="783"/>
      <c r="H158" s="783"/>
      <c r="I158" s="783"/>
      <c r="J158" s="783"/>
    </row>
    <row r="159" spans="1:10" ht="12.75" hidden="1">
      <c r="A159" s="740"/>
      <c r="B159" s="740"/>
      <c r="C159" s="740"/>
      <c r="D159" s="740"/>
      <c r="F159" s="740"/>
      <c r="G159" s="740"/>
      <c r="H159" s="787"/>
      <c r="I159" s="787"/>
      <c r="J159" s="787"/>
    </row>
    <row r="160" spans="1:10" ht="30.75" customHeight="1" hidden="1">
      <c r="A160" s="740"/>
      <c r="B160" s="740"/>
      <c r="C160" s="740"/>
      <c r="D160" s="740"/>
      <c r="F160" s="748"/>
      <c r="G160" s="740"/>
      <c r="H160" s="788"/>
      <c r="I160" s="789" t="s">
        <v>607</v>
      </c>
      <c r="J160" s="788"/>
    </row>
    <row r="161" spans="1:10" ht="15.75" customHeight="1" hidden="1">
      <c r="A161" s="790" t="s">
        <v>239</v>
      </c>
      <c r="B161" s="1297" t="s">
        <v>608</v>
      </c>
      <c r="C161" s="1297"/>
      <c r="D161" s="791"/>
      <c r="F161" s="748"/>
      <c r="G161" s="740"/>
      <c r="H161" s="792" t="s">
        <v>609</v>
      </c>
      <c r="I161" s="788">
        <v>88</v>
      </c>
      <c r="J161" s="788" t="s">
        <v>610</v>
      </c>
    </row>
    <row r="162" spans="1:10" ht="5.25" customHeight="1" hidden="1">
      <c r="A162" s="793" t="s">
        <v>664</v>
      </c>
      <c r="B162" s="1293" t="s">
        <v>521</v>
      </c>
      <c r="C162" s="1293"/>
      <c r="D162" s="789"/>
      <c r="E162" s="794"/>
      <c r="F162" s="1293" t="s">
        <v>611</v>
      </c>
      <c r="G162" s="1293"/>
      <c r="H162" s="789"/>
      <c r="I162" s="788">
        <v>88</v>
      </c>
      <c r="J162" s="788" t="s">
        <v>610</v>
      </c>
    </row>
    <row r="163" spans="1:10" ht="15.75" customHeight="1" hidden="1">
      <c r="A163" s="790" t="s">
        <v>238</v>
      </c>
      <c r="B163" s="1290" t="s">
        <v>522</v>
      </c>
      <c r="C163" s="1290"/>
      <c r="D163" s="791"/>
      <c r="F163" s="740"/>
      <c r="G163" s="740"/>
      <c r="H163" s="787"/>
      <c r="I163" s="787"/>
      <c r="J163" s="787"/>
    </row>
    <row r="164" spans="1:10" ht="24" customHeight="1" hidden="1">
      <c r="A164" s="795" t="s">
        <v>240</v>
      </c>
      <c r="B164" s="1295" t="s">
        <v>174</v>
      </c>
      <c r="C164" s="1295"/>
      <c r="D164" s="791"/>
      <c r="F164" s="740"/>
      <c r="G164" s="740"/>
      <c r="H164" s="787"/>
      <c r="I164" s="787"/>
      <c r="J164" s="787"/>
    </row>
    <row r="165" spans="1:10" ht="16.5" customHeight="1" hidden="1">
      <c r="A165" s="796" t="s">
        <v>241</v>
      </c>
      <c r="B165" s="1295" t="s">
        <v>174</v>
      </c>
      <c r="C165" s="1295"/>
      <c r="D165" s="791"/>
      <c r="F165" s="740"/>
      <c r="G165" s="740"/>
      <c r="H165" s="740"/>
      <c r="I165" s="740"/>
      <c r="J165" s="740"/>
    </row>
    <row r="166" spans="1:10" ht="12.75" hidden="1">
      <c r="A166" s="764"/>
      <c r="B166" s="740"/>
      <c r="C166" s="740"/>
      <c r="D166" s="740"/>
      <c r="F166" s="740"/>
      <c r="G166" s="740"/>
      <c r="H166" s="740"/>
      <c r="I166" s="740"/>
      <c r="J166" s="740"/>
    </row>
    <row r="167" spans="1:10" ht="12.75" hidden="1">
      <c r="A167" s="764"/>
      <c r="B167" s="740"/>
      <c r="C167" s="740"/>
      <c r="D167" s="740"/>
      <c r="F167" s="740"/>
      <c r="G167" s="740"/>
      <c r="H167" s="740"/>
      <c r="I167" s="740"/>
      <c r="J167" s="740"/>
    </row>
    <row r="168" spans="1:10" ht="12.75" hidden="1">
      <c r="A168" s="793" t="s">
        <v>398</v>
      </c>
      <c r="B168" s="1293" t="s">
        <v>612</v>
      </c>
      <c r="C168" s="1293"/>
      <c r="D168" s="797"/>
      <c r="E168" s="794"/>
      <c r="F168" s="798"/>
      <c r="G168" s="740"/>
      <c r="H168" s="740"/>
      <c r="I168" s="740"/>
      <c r="J168" s="740"/>
    </row>
    <row r="169" spans="1:10" ht="12.75" hidden="1">
      <c r="A169" s="793"/>
      <c r="B169" s="1293" t="s">
        <v>613</v>
      </c>
      <c r="C169" s="1293"/>
      <c r="D169" s="797" t="s">
        <v>468</v>
      </c>
      <c r="E169" s="794"/>
      <c r="F169" s="798"/>
      <c r="G169" s="740"/>
      <c r="H169" s="740"/>
      <c r="I169" s="740"/>
      <c r="J169" s="740"/>
    </row>
    <row r="170" spans="1:10" ht="12.75" hidden="1">
      <c r="A170" s="793"/>
      <c r="B170" s="1293" t="s">
        <v>614</v>
      </c>
      <c r="C170" s="1293"/>
      <c r="D170" s="797"/>
      <c r="E170" s="794"/>
      <c r="F170" s="798"/>
      <c r="G170" s="740"/>
      <c r="H170" s="740"/>
      <c r="I170" s="740"/>
      <c r="J170" s="740"/>
    </row>
    <row r="171" spans="1:10" ht="12.75" hidden="1">
      <c r="A171" s="793"/>
      <c r="B171" s="1293" t="s">
        <v>615</v>
      </c>
      <c r="C171" s="1293"/>
      <c r="D171" s="797"/>
      <c r="E171" s="794"/>
      <c r="F171" s="798"/>
      <c r="G171" s="740"/>
      <c r="H171" s="740"/>
      <c r="I171" s="740"/>
      <c r="J171" s="740"/>
    </row>
    <row r="172" spans="1:10" ht="12.75" hidden="1">
      <c r="A172" s="798"/>
      <c r="B172" s="798"/>
      <c r="C172" s="798"/>
      <c r="D172" s="798"/>
      <c r="E172" s="794"/>
      <c r="F172" s="798"/>
      <c r="G172" s="740"/>
      <c r="H172" s="740"/>
      <c r="I172" s="740"/>
      <c r="J172" s="740"/>
    </row>
    <row r="173" spans="1:10" ht="12.75" hidden="1">
      <c r="A173" s="798"/>
      <c r="B173" s="798"/>
      <c r="C173" s="798"/>
      <c r="D173" s="798"/>
      <c r="E173" s="794"/>
      <c r="F173" s="798"/>
      <c r="G173" s="740"/>
      <c r="H173" s="740"/>
      <c r="I173" s="740"/>
      <c r="J173" s="740"/>
    </row>
    <row r="174" spans="1:10" ht="12.75" hidden="1">
      <c r="A174" s="798"/>
      <c r="B174" s="798"/>
      <c r="C174" s="798"/>
      <c r="D174" s="798"/>
      <c r="E174" s="794"/>
      <c r="F174" s="798"/>
      <c r="G174" s="740"/>
      <c r="H174" s="740"/>
      <c r="I174" s="740"/>
      <c r="J174" s="740"/>
    </row>
    <row r="175" spans="1:10" ht="12.75" hidden="1">
      <c r="A175" s="798"/>
      <c r="B175" s="1293" t="s">
        <v>616</v>
      </c>
      <c r="C175" s="1293"/>
      <c r="D175" s="797" t="s">
        <v>617</v>
      </c>
      <c r="E175" s="794"/>
      <c r="F175" s="798" t="s">
        <v>618</v>
      </c>
      <c r="G175" s="740"/>
      <c r="H175" s="740"/>
      <c r="I175" s="740"/>
      <c r="J175" s="740"/>
    </row>
    <row r="176" spans="1:10" ht="12.75" hidden="1">
      <c r="A176" s="798"/>
      <c r="B176" s="798"/>
      <c r="C176" s="798"/>
      <c r="D176" s="797"/>
      <c r="E176" s="794"/>
      <c r="F176" s="798" t="s">
        <v>619</v>
      </c>
      <c r="G176" s="740"/>
      <c r="H176" s="740"/>
      <c r="I176" s="740"/>
      <c r="J176" s="740"/>
    </row>
    <row r="177" spans="1:10" ht="12.75" hidden="1">
      <c r="A177" s="740"/>
      <c r="B177" s="740"/>
      <c r="C177" s="740"/>
      <c r="D177" s="740"/>
      <c r="F177" s="740"/>
      <c r="G177" s="740"/>
      <c r="H177" s="740"/>
      <c r="I177" s="740"/>
      <c r="J177" s="740"/>
    </row>
    <row r="178" spans="1:10" ht="12.75" hidden="1">
      <c r="A178" s="740"/>
      <c r="B178" s="740"/>
      <c r="C178" s="740"/>
      <c r="D178" s="740"/>
      <c r="F178" s="740"/>
      <c r="G178" s="740"/>
      <c r="H178" s="740"/>
      <c r="I178" s="740"/>
      <c r="J178" s="740"/>
    </row>
    <row r="179" spans="1:10" ht="12.75" hidden="1">
      <c r="A179" s="740"/>
      <c r="B179" s="740"/>
      <c r="C179" s="740"/>
      <c r="D179" s="740"/>
      <c r="F179" s="740"/>
      <c r="G179" s="740"/>
      <c r="H179" s="740"/>
      <c r="I179" s="740"/>
      <c r="J179" s="740"/>
    </row>
    <row r="180" spans="1:10" ht="12.75" hidden="1">
      <c r="A180" s="740"/>
      <c r="B180" s="740"/>
      <c r="C180" s="740"/>
      <c r="D180" s="740"/>
      <c r="F180" s="740"/>
      <c r="G180" s="740"/>
      <c r="H180" s="740"/>
      <c r="I180" s="740"/>
      <c r="J180" s="740"/>
    </row>
    <row r="181" spans="1:10" ht="12.75" hidden="1">
      <c r="A181" s="740"/>
      <c r="B181" s="740"/>
      <c r="C181" s="740"/>
      <c r="D181" s="740"/>
      <c r="F181" s="740"/>
      <c r="G181" s="740"/>
      <c r="H181" s="740"/>
      <c r="I181" s="740"/>
      <c r="J181" s="740"/>
    </row>
    <row r="182" spans="1:10" ht="12.75" hidden="1">
      <c r="A182" s="740"/>
      <c r="B182" s="740"/>
      <c r="C182" s="740"/>
      <c r="D182" s="740"/>
      <c r="F182" s="740"/>
      <c r="G182" s="740"/>
      <c r="H182" s="740"/>
      <c r="I182" s="740"/>
      <c r="J182" s="740"/>
    </row>
    <row r="183" spans="1:18" ht="12.75" hidden="1">
      <c r="A183" s="740"/>
      <c r="B183" s="740">
        <v>1</v>
      </c>
      <c r="C183" s="740"/>
      <c r="D183" s="740"/>
      <c r="F183" s="740">
        <f>VLOOKUP($B183,$B26:$R146,1)</f>
        <v>1</v>
      </c>
      <c r="G183" s="740" t="e">
        <f>VLOOKUP($B183,$D26:$R146,1)</f>
        <v>#N/A</v>
      </c>
      <c r="H183" s="740">
        <f>VLOOKUP($B183,$B26:$R146,3)</f>
        <v>2112</v>
      </c>
      <c r="I183" s="740" t="str">
        <f>VLOOKUP($B183,$B26:$R146,4)</f>
        <v> </v>
      </c>
      <c r="J183" s="740" t="str">
        <f>VLOOKUP($B183,$B26:$R146,5)</f>
        <v>Szabadszállás</v>
      </c>
      <c r="K183" s="740" t="e">
        <f>VLOOKUP($B183,$D26:$R146,3)</f>
        <v>#N/A</v>
      </c>
      <c r="L183" s="799" t="str">
        <f>VLOOKUP($B183,$B26:$R146,7)</f>
        <v>Fő út 1.</v>
      </c>
      <c r="M183" s="785">
        <f>VLOOKUP($B183,$B26:$R146,12)</f>
        <v>2013</v>
      </c>
      <c r="N183" s="740">
        <f>VLOOKUP($B183,$B26:$R146,13)</f>
        <v>1</v>
      </c>
      <c r="O183" s="740">
        <f>VLOOKUP($B183,$B26:$R146,14)</f>
        <v>1</v>
      </c>
      <c r="P183" s="740">
        <f>VLOOKUP($B183,$B26:$R146,15)</f>
        <v>2013</v>
      </c>
      <c r="Q183" s="740">
        <f>VLOOKUP($B183,$B26:$R146,16)</f>
        <v>12</v>
      </c>
      <c r="R183" s="740">
        <f>VLOOKUP($B183,$B26:$R146,17)</f>
        <v>31</v>
      </c>
    </row>
    <row r="184" spans="1:10" ht="12.75" hidden="1">
      <c r="A184" s="740"/>
      <c r="B184" s="740"/>
      <c r="C184" s="740"/>
      <c r="D184" s="740"/>
      <c r="F184" s="740"/>
      <c r="G184" s="740"/>
      <c r="H184" s="740"/>
      <c r="I184" s="740"/>
      <c r="J184" s="740"/>
    </row>
    <row r="185" spans="1:10" ht="12.75" hidden="1">
      <c r="A185" s="740"/>
      <c r="B185" s="740"/>
      <c r="C185" s="740"/>
      <c r="D185" s="740"/>
      <c r="F185" s="740"/>
      <c r="G185" s="740"/>
      <c r="H185" s="740"/>
      <c r="I185" s="740"/>
      <c r="J185" s="740"/>
    </row>
    <row r="186" spans="1:10" ht="12.75" hidden="1">
      <c r="A186" s="740"/>
      <c r="B186" s="740"/>
      <c r="C186" s="740"/>
      <c r="D186" s="740"/>
      <c r="F186" s="740"/>
      <c r="G186" s="740"/>
      <c r="H186" s="740"/>
      <c r="I186" s="740"/>
      <c r="J186" s="740"/>
    </row>
    <row r="187" spans="1:10" ht="12.75" hidden="1">
      <c r="A187" s="740"/>
      <c r="B187" s="740"/>
      <c r="C187" s="740"/>
      <c r="D187" s="740"/>
      <c r="F187" s="740"/>
      <c r="G187" s="740"/>
      <c r="H187" s="740"/>
      <c r="I187" s="740"/>
      <c r="J187" s="740"/>
    </row>
    <row r="188" spans="1:10" ht="12.75" hidden="1">
      <c r="A188" s="740"/>
      <c r="B188" s="740"/>
      <c r="C188" s="740"/>
      <c r="D188" s="740"/>
      <c r="F188" s="740"/>
      <c r="G188" s="740"/>
      <c r="H188" s="740"/>
      <c r="I188" s="740"/>
      <c r="J188" s="740"/>
    </row>
    <row r="189" spans="1:10" ht="12.75" hidden="1">
      <c r="A189" s="740"/>
      <c r="B189" s="740"/>
      <c r="C189" s="740"/>
      <c r="D189" s="740"/>
      <c r="F189" s="740"/>
      <c r="G189" s="740"/>
      <c r="H189" s="740"/>
      <c r="I189" s="740"/>
      <c r="J189" s="740"/>
    </row>
    <row r="190" spans="1:10" ht="12.75" hidden="1">
      <c r="A190" s="740"/>
      <c r="B190" s="740"/>
      <c r="C190" s="740"/>
      <c r="D190" s="740"/>
      <c r="F190" s="740"/>
      <c r="G190" s="740"/>
      <c r="H190" s="740"/>
      <c r="I190" s="740"/>
      <c r="J190" s="740"/>
    </row>
  </sheetData>
  <sheetProtection password="C1DD" sheet="1" objects="1" scenarios="1"/>
  <mergeCells count="180"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  <mergeCell ref="B171:C171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H121:I121"/>
    <mergeCell ref="H122:I122"/>
    <mergeCell ref="H129:I129"/>
    <mergeCell ref="H130:I130"/>
    <mergeCell ref="H144:I144"/>
    <mergeCell ref="H135:I135"/>
    <mergeCell ref="H136:I136"/>
    <mergeCell ref="H133:I133"/>
    <mergeCell ref="H134:I134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77:I77"/>
    <mergeCell ref="H78:I78"/>
    <mergeCell ref="H79:I79"/>
    <mergeCell ref="H80:I80"/>
    <mergeCell ref="H85:I85"/>
    <mergeCell ref="H86:I86"/>
    <mergeCell ref="H81:I81"/>
    <mergeCell ref="H82:I82"/>
    <mergeCell ref="H93:I93"/>
    <mergeCell ref="H94:I94"/>
    <mergeCell ref="H95:I95"/>
    <mergeCell ref="H96:I96"/>
    <mergeCell ref="H99:I99"/>
    <mergeCell ref="H100:I100"/>
    <mergeCell ref="H97:I97"/>
    <mergeCell ref="H98:I98"/>
    <mergeCell ref="H91:I91"/>
    <mergeCell ref="H92:I92"/>
    <mergeCell ref="H75:I75"/>
    <mergeCell ref="H76:I76"/>
    <mergeCell ref="H83:I83"/>
    <mergeCell ref="H84:I84"/>
    <mergeCell ref="H87:I87"/>
    <mergeCell ref="H88:I88"/>
    <mergeCell ref="H89:I89"/>
    <mergeCell ref="H90:I90"/>
    <mergeCell ref="H59:I59"/>
    <mergeCell ref="H60:I60"/>
    <mergeCell ref="H73:I73"/>
    <mergeCell ref="H74:I74"/>
    <mergeCell ref="H71:I71"/>
    <mergeCell ref="H72:I72"/>
    <mergeCell ref="H67:I67"/>
    <mergeCell ref="H68:I68"/>
    <mergeCell ref="H69:I69"/>
    <mergeCell ref="H70:I70"/>
    <mergeCell ref="H66:I66"/>
    <mergeCell ref="H63:I63"/>
    <mergeCell ref="H64:I64"/>
    <mergeCell ref="H61:I61"/>
    <mergeCell ref="H65:I65"/>
    <mergeCell ref="H62:I62"/>
    <mergeCell ref="H58:I58"/>
    <mergeCell ref="H53:I53"/>
    <mergeCell ref="H51:I51"/>
    <mergeCell ref="H52:I52"/>
    <mergeCell ref="H55:I55"/>
    <mergeCell ref="H56:I56"/>
    <mergeCell ref="H54:I54"/>
    <mergeCell ref="H50:I50"/>
    <mergeCell ref="H57:I57"/>
    <mergeCell ref="H41:I41"/>
    <mergeCell ref="H42:I42"/>
    <mergeCell ref="H43:I43"/>
    <mergeCell ref="H44:I44"/>
    <mergeCell ref="C24:J24"/>
    <mergeCell ref="H37:I37"/>
    <mergeCell ref="H38:I38"/>
    <mergeCell ref="H49:I49"/>
    <mergeCell ref="H47:I47"/>
    <mergeCell ref="H45:I45"/>
    <mergeCell ref="H46:I46"/>
    <mergeCell ref="H48:I48"/>
    <mergeCell ref="H39:I39"/>
    <mergeCell ref="H40:I40"/>
    <mergeCell ref="H31:I31"/>
    <mergeCell ref="D20:J20"/>
    <mergeCell ref="H35:I35"/>
    <mergeCell ref="H36:I36"/>
    <mergeCell ref="H32:I32"/>
    <mergeCell ref="H33:I33"/>
    <mergeCell ref="H34:I34"/>
    <mergeCell ref="H28:I28"/>
    <mergeCell ref="H29:I29"/>
    <mergeCell ref="H30:I30"/>
    <mergeCell ref="D17:H17"/>
    <mergeCell ref="H27:I27"/>
    <mergeCell ref="A25:J25"/>
    <mergeCell ref="H26:I26"/>
    <mergeCell ref="A22:J23"/>
    <mergeCell ref="A17:A21"/>
    <mergeCell ref="B21:C21"/>
    <mergeCell ref="I17:J17"/>
    <mergeCell ref="D18:J18"/>
    <mergeCell ref="D19:J19"/>
    <mergeCell ref="M12:R12"/>
    <mergeCell ref="B13:C13"/>
    <mergeCell ref="D13:J13"/>
    <mergeCell ref="B16:C16"/>
    <mergeCell ref="H16:J16"/>
    <mergeCell ref="B12:C12"/>
    <mergeCell ref="D12:J12"/>
    <mergeCell ref="I15:J15"/>
    <mergeCell ref="D14:J14"/>
    <mergeCell ref="B15:C15"/>
    <mergeCell ref="B14:C14"/>
    <mergeCell ref="D15:H15"/>
    <mergeCell ref="B10:C10"/>
    <mergeCell ref="H10:J10"/>
    <mergeCell ref="B11:C11"/>
    <mergeCell ref="H11:J11"/>
    <mergeCell ref="B6:C6"/>
    <mergeCell ref="A1:F2"/>
    <mergeCell ref="I1:J1"/>
    <mergeCell ref="B3:C3"/>
    <mergeCell ref="F3:J3"/>
    <mergeCell ref="D6:J6"/>
    <mergeCell ref="A4:J5"/>
    <mergeCell ref="B7:C7"/>
    <mergeCell ref="B9:C9"/>
    <mergeCell ref="D9:J9"/>
    <mergeCell ref="D7:J7"/>
    <mergeCell ref="B8:C8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2" customWidth="1"/>
    <col min="2" max="17" width="0" style="372" hidden="1" customWidth="1"/>
    <col min="18" max="16384" width="9.140625" style="372" customWidth="1"/>
  </cols>
  <sheetData>
    <row r="3" ht="12.75">
      <c r="R3" s="503" t="s">
        <v>632</v>
      </c>
    </row>
    <row r="4" ht="12.75">
      <c r="R4" s="503" t="s">
        <v>633</v>
      </c>
    </row>
    <row r="5" ht="18">
      <c r="H5" s="373" t="s">
        <v>28</v>
      </c>
    </row>
    <row r="6" ht="12.75">
      <c r="R6" s="503" t="s">
        <v>634</v>
      </c>
    </row>
    <row r="7" ht="12.75">
      <c r="R7" s="503" t="s">
        <v>635</v>
      </c>
    </row>
    <row r="8" spans="8:15" ht="12.75">
      <c r="H8" s="374" t="s">
        <v>204</v>
      </c>
      <c r="I8" s="374"/>
      <c r="J8" s="374"/>
      <c r="K8" s="374"/>
      <c r="L8" s="374"/>
      <c r="M8" s="374"/>
      <c r="N8" s="374"/>
      <c r="O8" s="374"/>
    </row>
    <row r="9" spans="8:15" ht="12.75">
      <c r="H9" s="374"/>
      <c r="I9" s="374"/>
      <c r="J9" s="374"/>
      <c r="K9" s="374"/>
      <c r="L9" s="374"/>
      <c r="M9" s="374"/>
      <c r="N9" s="374"/>
      <c r="O9" s="374"/>
    </row>
    <row r="10" spans="8:15" ht="12.75">
      <c r="H10" s="374"/>
      <c r="I10" s="374"/>
      <c r="J10" s="374"/>
      <c r="K10" s="374"/>
      <c r="L10" s="374"/>
      <c r="M10" s="374"/>
      <c r="N10" s="374"/>
      <c r="O10" s="374"/>
    </row>
    <row r="11" spans="8:15" ht="12.75">
      <c r="H11" s="374" t="s">
        <v>205</v>
      </c>
      <c r="I11" s="374"/>
      <c r="J11" s="374"/>
      <c r="K11" s="374"/>
      <c r="L11" s="374"/>
      <c r="M11" s="374"/>
      <c r="N11" s="374"/>
      <c r="O11" s="374"/>
    </row>
    <row r="12" spans="8:15" ht="12.75">
      <c r="H12" s="374" t="s">
        <v>206</v>
      </c>
      <c r="I12" s="374"/>
      <c r="J12" s="374"/>
      <c r="K12" s="374"/>
      <c r="L12" s="374"/>
      <c r="M12" s="374"/>
      <c r="N12" s="374"/>
      <c r="O12" s="374"/>
    </row>
    <row r="13" spans="8:15" ht="12.75">
      <c r="H13" s="374" t="s">
        <v>207</v>
      </c>
      <c r="I13" s="374"/>
      <c r="J13" s="374"/>
      <c r="K13" s="374"/>
      <c r="L13" s="374"/>
      <c r="M13" s="374"/>
      <c r="N13" s="374"/>
      <c r="O13" s="374"/>
    </row>
    <row r="14" spans="8:15" ht="12.75">
      <c r="H14" s="374" t="s">
        <v>208</v>
      </c>
      <c r="I14" s="374"/>
      <c r="J14" s="374"/>
      <c r="K14" s="374"/>
      <c r="L14" s="374"/>
      <c r="M14" s="374"/>
      <c r="N14" s="374"/>
      <c r="O14" s="374"/>
    </row>
    <row r="15" spans="8:15" ht="12.75">
      <c r="H15" s="374" t="s">
        <v>209</v>
      </c>
      <c r="I15" s="374"/>
      <c r="J15" s="374"/>
      <c r="K15" s="374"/>
      <c r="L15" s="374"/>
      <c r="M15" s="374"/>
      <c r="N15" s="374"/>
      <c r="O15" s="374"/>
    </row>
    <row r="16" spans="8:15" ht="12.75">
      <c r="H16" s="374"/>
      <c r="I16" s="374"/>
      <c r="J16" s="374"/>
      <c r="K16" s="374"/>
      <c r="L16" s="374"/>
      <c r="M16" s="374"/>
      <c r="N16" s="374"/>
      <c r="O16" s="374"/>
    </row>
    <row r="17" spans="8:15" ht="12.75">
      <c r="H17" s="374" t="s">
        <v>210</v>
      </c>
      <c r="I17" s="374"/>
      <c r="J17" s="374"/>
      <c r="K17" s="374"/>
      <c r="L17" s="374"/>
      <c r="M17" s="374"/>
      <c r="N17" s="374"/>
      <c r="O17" s="374"/>
    </row>
    <row r="19" ht="12.75">
      <c r="H19" s="374" t="s">
        <v>211</v>
      </c>
    </row>
    <row r="20" ht="12.75">
      <c r="H20" s="374" t="s">
        <v>212</v>
      </c>
    </row>
    <row r="21" ht="12.75">
      <c r="H21" s="374" t="s">
        <v>213</v>
      </c>
    </row>
    <row r="22" ht="12.75">
      <c r="H22" s="374" t="s">
        <v>214</v>
      </c>
    </row>
    <row r="23" ht="12.75">
      <c r="H23" s="374" t="s">
        <v>215</v>
      </c>
    </row>
    <row r="24" ht="12.75">
      <c r="H24" s="374" t="s">
        <v>216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6" t="s">
        <v>151</v>
      </c>
      <c r="C1" s="427"/>
      <c r="D1" s="428"/>
      <c r="E1" s="428" t="s">
        <v>275</v>
      </c>
      <c r="F1" s="427"/>
      <c r="G1" s="427"/>
      <c r="H1" s="427"/>
      <c r="I1" s="427"/>
      <c r="J1" s="427"/>
    </row>
    <row r="2" spans="2:10" ht="12.75">
      <c r="B2" s="429">
        <v>40828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276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317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143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319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144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1"/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 t="s">
        <v>145</v>
      </c>
      <c r="C11" s="432"/>
      <c r="D11" s="431"/>
      <c r="E11" s="432"/>
      <c r="F11" s="432"/>
      <c r="G11" s="432"/>
      <c r="H11" s="432"/>
      <c r="I11" s="432"/>
      <c r="J11" s="432"/>
    </row>
    <row r="12" spans="2:10" s="430" customFormat="1" ht="12.75">
      <c r="B12" s="432"/>
      <c r="C12" s="432"/>
      <c r="D12" s="431"/>
      <c r="E12" s="432"/>
      <c r="F12" s="432"/>
      <c r="G12" s="432"/>
      <c r="H12" s="431"/>
      <c r="I12" s="431"/>
      <c r="J12" s="432"/>
    </row>
    <row r="13" spans="2:10" s="430" customFormat="1" ht="12.75">
      <c r="B13" s="432" t="s">
        <v>324</v>
      </c>
      <c r="C13" s="432"/>
      <c r="D13" s="431"/>
      <c r="E13" s="432"/>
      <c r="F13" s="432"/>
      <c r="G13" s="432"/>
      <c r="H13" s="431"/>
      <c r="I13" s="431"/>
      <c r="J13" s="432"/>
    </row>
    <row r="14" spans="2:10" s="430" customFormat="1" ht="12.75">
      <c r="B14" s="432" t="s">
        <v>325</v>
      </c>
      <c r="C14" s="432"/>
      <c r="D14" s="431"/>
      <c r="E14" s="432"/>
      <c r="F14" s="432"/>
      <c r="G14" s="432"/>
      <c r="H14" s="432"/>
      <c r="I14" s="432"/>
      <c r="J14" s="432"/>
    </row>
    <row r="15" spans="2:10" s="430" customFormat="1" ht="12.75">
      <c r="B15" s="432"/>
      <c r="C15" s="432"/>
      <c r="D15" s="431"/>
      <c r="E15" s="432"/>
      <c r="F15" s="432"/>
      <c r="G15" s="432"/>
      <c r="H15" s="432"/>
      <c r="I15" s="432"/>
      <c r="J15" s="432"/>
    </row>
    <row r="16" s="433" customFormat="1" ht="12.75">
      <c r="D16" s="434"/>
    </row>
    <row r="17" spans="2:4" s="433" customFormat="1" ht="12.75">
      <c r="B17" s="435"/>
      <c r="D17" s="434"/>
    </row>
    <row r="18" s="433" customFormat="1" ht="12.75">
      <c r="D18" s="434"/>
    </row>
    <row r="19" spans="2:4" s="394" customFormat="1" ht="12.75">
      <c r="B19" s="436" t="s">
        <v>146</v>
      </c>
      <c r="D19" s="436"/>
    </row>
    <row r="20" s="394" customFormat="1" ht="12.75">
      <c r="D20" s="436"/>
    </row>
    <row r="21" spans="4:6" s="394" customFormat="1" ht="12.75">
      <c r="D21" s="436" t="s">
        <v>152</v>
      </c>
      <c r="F21" s="437">
        <v>0.02</v>
      </c>
    </row>
    <row r="22" s="394" customFormat="1" ht="3.75" customHeight="1">
      <c r="D22" s="436"/>
    </row>
    <row r="23" s="394" customFormat="1" ht="12.75">
      <c r="D23" s="436"/>
    </row>
    <row r="24" spans="1:12" s="438" customFormat="1" ht="12.75">
      <c r="A24" s="394"/>
      <c r="C24" s="438" t="s">
        <v>147</v>
      </c>
      <c r="D24" s="439"/>
      <c r="F24" s="439"/>
      <c r="K24" s="394"/>
      <c r="L24" s="394"/>
    </row>
    <row r="25" spans="1:12" s="438" customFormat="1" ht="12.75">
      <c r="A25" s="394"/>
      <c r="D25" s="439"/>
      <c r="K25" s="394"/>
      <c r="L25" s="394"/>
    </row>
    <row r="26" spans="1:12" s="438" customFormat="1" ht="12.75">
      <c r="A26" s="394"/>
      <c r="B26" s="439" t="s">
        <v>153</v>
      </c>
      <c r="D26" s="439"/>
      <c r="K26" s="394"/>
      <c r="L26" s="394"/>
    </row>
    <row r="27" spans="1:12" s="438" customFormat="1" ht="12.75">
      <c r="A27" s="394"/>
      <c r="D27" s="439"/>
      <c r="K27" s="394"/>
      <c r="L27" s="394"/>
    </row>
    <row r="28" spans="1:12" s="438" customFormat="1" ht="12.75">
      <c r="A28" s="394"/>
      <c r="B28" s="439" t="s">
        <v>148</v>
      </c>
      <c r="D28" s="439"/>
      <c r="K28" s="394"/>
      <c r="L28" s="394"/>
    </row>
    <row r="29" spans="1:12" s="438" customFormat="1" ht="12.75">
      <c r="A29" s="394"/>
      <c r="B29" s="439" t="s">
        <v>149</v>
      </c>
      <c r="D29" s="439"/>
      <c r="K29" s="394"/>
      <c r="L29" s="394"/>
    </row>
    <row r="30" spans="1:12" s="438" customFormat="1" ht="12.75">
      <c r="A30" s="394"/>
      <c r="B30" s="439" t="s">
        <v>150</v>
      </c>
      <c r="D30" s="439"/>
      <c r="K30" s="394"/>
      <c r="L30" s="394"/>
    </row>
    <row r="31" spans="1:12" s="438" customFormat="1" ht="12.75" hidden="1">
      <c r="A31" s="394"/>
      <c r="B31" s="439"/>
      <c r="D31" s="439"/>
      <c r="K31" s="394"/>
      <c r="L31" s="394"/>
    </row>
    <row r="32" spans="1:12" s="438" customFormat="1" ht="12.75">
      <c r="A32" s="394"/>
      <c r="B32" s="439"/>
      <c r="D32" s="439"/>
      <c r="K32" s="394"/>
      <c r="L32" s="394"/>
    </row>
    <row r="33" spans="1:12" s="438" customFormat="1" ht="12.75">
      <c r="A33" s="394"/>
      <c r="B33" s="439"/>
      <c r="D33" s="439"/>
      <c r="K33" s="394"/>
      <c r="L33" s="394"/>
    </row>
    <row r="34" spans="1:12" s="438" customFormat="1" ht="12.75">
      <c r="A34" s="394"/>
      <c r="B34" s="439"/>
      <c r="D34" s="439"/>
      <c r="K34" s="394"/>
      <c r="L34" s="394"/>
    </row>
    <row r="35" spans="1:12" s="438" customFormat="1" ht="12.75">
      <c r="A35" s="394"/>
      <c r="D35" s="439"/>
      <c r="K35" s="394"/>
      <c r="L35" s="394"/>
    </row>
    <row r="36" spans="1:12" s="438" customFormat="1" ht="12.75">
      <c r="A36" s="394"/>
      <c r="K36" s="394"/>
      <c r="L36" s="394"/>
    </row>
    <row r="37" spans="1:12" s="438" customFormat="1" ht="12.75" hidden="1">
      <c r="A37" s="394"/>
      <c r="D37" s="439"/>
      <c r="K37" s="394"/>
      <c r="L37" s="394"/>
    </row>
    <row r="38" spans="1:12" s="438" customFormat="1" ht="12.75">
      <c r="A38" s="394"/>
      <c r="B38" s="439"/>
      <c r="C38" s="439"/>
      <c r="D38" s="439"/>
      <c r="E38" s="439"/>
      <c r="F38" s="439"/>
      <c r="G38" s="439"/>
      <c r="H38" s="439"/>
      <c r="K38" s="394"/>
      <c r="L38" s="394"/>
    </row>
    <row r="39" spans="1:12" s="438" customFormat="1" ht="12.75">
      <c r="A39" s="394"/>
      <c r="B39" s="439"/>
      <c r="C39" s="439"/>
      <c r="D39" s="439"/>
      <c r="E39" s="439"/>
      <c r="F39" s="439"/>
      <c r="G39" s="439"/>
      <c r="H39" s="439"/>
      <c r="K39" s="394"/>
      <c r="L39" s="394"/>
    </row>
    <row r="40" spans="1:12" s="438" customFormat="1" ht="12.75">
      <c r="A40" s="394"/>
      <c r="B40" s="439"/>
      <c r="C40" s="439"/>
      <c r="D40" s="439"/>
      <c r="E40" s="439"/>
      <c r="F40" s="439"/>
      <c r="G40" s="439"/>
      <c r="H40" s="439"/>
      <c r="K40" s="394"/>
      <c r="L40" s="394"/>
    </row>
    <row r="41" spans="1:12" s="438" customFormat="1" ht="12.75">
      <c r="A41" s="394"/>
      <c r="B41" s="439"/>
      <c r="D41" s="439"/>
      <c r="K41" s="394"/>
      <c r="L41" s="394"/>
    </row>
    <row r="42" spans="1:12" s="438" customFormat="1" ht="12.75">
      <c r="A42" s="394"/>
      <c r="B42" s="439"/>
      <c r="D42" s="439"/>
      <c r="G42" s="394"/>
      <c r="K42" s="394"/>
      <c r="L42" s="394"/>
    </row>
    <row r="43" spans="1:12" s="438" customFormat="1" ht="12.75">
      <c r="A43" s="394"/>
      <c r="B43" s="439"/>
      <c r="D43" s="439"/>
      <c r="G43" s="394"/>
      <c r="K43" s="394"/>
      <c r="L43" s="394"/>
    </row>
    <row r="44" spans="1:12" s="438" customFormat="1" ht="12.75">
      <c r="A44" s="394"/>
      <c r="D44" s="439"/>
      <c r="G44" s="394"/>
      <c r="K44" s="394"/>
      <c r="L44" s="394"/>
    </row>
    <row r="45" spans="1:12" s="438" customFormat="1" ht="12.75">
      <c r="A45" s="394"/>
      <c r="B45" s="439"/>
      <c r="D45" s="394"/>
      <c r="K45" s="394"/>
      <c r="L45" s="394"/>
    </row>
    <row r="46" spans="1:4" s="433" customFormat="1" ht="12.75">
      <c r="A46" s="440"/>
      <c r="B46" s="441"/>
      <c r="D46" s="442"/>
    </row>
    <row r="47" spans="1:4" s="433" customFormat="1" ht="12.75">
      <c r="A47" s="440"/>
      <c r="B47" s="441"/>
      <c r="D47" s="435"/>
    </row>
    <row r="48" s="433" customFormat="1" ht="12.75">
      <c r="D48" s="434"/>
    </row>
    <row r="49" s="433" customFormat="1" ht="9" customHeight="1">
      <c r="D49" s="434"/>
    </row>
    <row r="50" s="433" customFormat="1" ht="12.75">
      <c r="D50" s="434"/>
    </row>
    <row r="51" s="433" customFormat="1" ht="12.75">
      <c r="D51" s="434"/>
    </row>
    <row r="52" s="433" customFormat="1" ht="12.75">
      <c r="D52" s="434"/>
    </row>
    <row r="53" s="433" customFormat="1" ht="12.75">
      <c r="D53" s="434"/>
    </row>
    <row r="54" spans="2:4" s="433" customFormat="1" ht="12.75">
      <c r="B54" s="443"/>
      <c r="C54" s="443"/>
      <c r="D54" s="434"/>
    </row>
    <row r="55" spans="1:10" ht="12.75">
      <c r="A55" s="427"/>
      <c r="B55" s="444" t="s">
        <v>343</v>
      </c>
      <c r="C55" s="427"/>
      <c r="D55" s="428"/>
      <c r="E55" s="427"/>
      <c r="F55" s="427"/>
      <c r="G55" s="427"/>
      <c r="H55" s="427"/>
      <c r="I55" s="427"/>
      <c r="J55" s="427"/>
    </row>
    <row r="56" spans="1:10" ht="12.75">
      <c r="A56" s="427"/>
      <c r="B56" s="444" t="s">
        <v>344</v>
      </c>
      <c r="C56" s="427"/>
      <c r="D56" s="428"/>
      <c r="E56" s="427"/>
      <c r="F56" s="427"/>
      <c r="G56" s="427"/>
      <c r="H56" s="427"/>
      <c r="I56" s="427"/>
      <c r="J56" s="427"/>
    </row>
    <row r="57" spans="1:10" ht="12.75">
      <c r="A57" s="427"/>
      <c r="B57" s="444"/>
      <c r="C57" s="427"/>
      <c r="D57" s="428"/>
      <c r="E57" s="427"/>
      <c r="F57" s="427"/>
      <c r="G57" s="427"/>
      <c r="H57" s="427"/>
      <c r="I57" s="427"/>
      <c r="J57" s="427"/>
    </row>
    <row r="58" spans="1:10" ht="12.75">
      <c r="A58" s="427"/>
      <c r="B58" s="444" t="s">
        <v>345</v>
      </c>
      <c r="C58" s="427"/>
      <c r="D58" s="428"/>
      <c r="E58" s="427"/>
      <c r="F58" s="427"/>
      <c r="G58" s="427"/>
      <c r="H58" s="427"/>
      <c r="I58" s="445" t="s">
        <v>265</v>
      </c>
      <c r="J58" s="427"/>
    </row>
    <row r="59" spans="1:10" ht="12.75">
      <c r="A59" s="427"/>
      <c r="B59" s="444" t="s">
        <v>346</v>
      </c>
      <c r="C59" s="427"/>
      <c r="D59" s="428"/>
      <c r="E59" s="427"/>
      <c r="F59" s="427"/>
      <c r="G59" s="427"/>
      <c r="H59" s="427"/>
      <c r="I59" s="427"/>
      <c r="J59" s="427"/>
    </row>
    <row r="60" spans="1:10" ht="12.75">
      <c r="A60" s="427"/>
      <c r="B60" s="444" t="s">
        <v>347</v>
      </c>
      <c r="C60" s="427"/>
      <c r="D60" s="428"/>
      <c r="E60" s="427"/>
      <c r="F60" s="427"/>
      <c r="G60" s="427"/>
      <c r="H60" s="427"/>
      <c r="I60" s="427"/>
      <c r="J60" s="427"/>
    </row>
    <row r="61" spans="1:10" ht="12.75">
      <c r="A61" s="427"/>
      <c r="B61" s="444" t="s">
        <v>348</v>
      </c>
      <c r="C61" s="427"/>
      <c r="D61" s="428"/>
      <c r="E61" s="427"/>
      <c r="F61" s="427"/>
      <c r="G61" s="427"/>
      <c r="H61" s="427"/>
      <c r="I61" s="427"/>
      <c r="J61" s="427"/>
    </row>
    <row r="62" spans="1:10" ht="12.75">
      <c r="A62" s="427"/>
      <c r="B62" s="427"/>
      <c r="C62" s="427"/>
      <c r="D62" s="444"/>
      <c r="E62" s="427"/>
      <c r="F62" s="427"/>
      <c r="G62" s="427"/>
      <c r="H62" s="427"/>
      <c r="I62" s="427"/>
      <c r="J62" s="427"/>
    </row>
    <row r="63" spans="1:10" ht="12.75">
      <c r="A63" s="427"/>
      <c r="B63" s="446" t="s">
        <v>268</v>
      </c>
      <c r="C63" s="427"/>
      <c r="D63" s="427"/>
      <c r="E63" s="427"/>
      <c r="F63" s="447" t="s">
        <v>349</v>
      </c>
      <c r="G63" s="447"/>
      <c r="H63" s="447"/>
      <c r="I63" s="447"/>
      <c r="J63" s="447"/>
    </row>
    <row r="64" spans="1:10" ht="12.75">
      <c r="A64" s="427"/>
      <c r="B64" s="447" t="s">
        <v>350</v>
      </c>
      <c r="C64" s="427"/>
      <c r="D64" s="427"/>
      <c r="E64" s="427"/>
      <c r="F64" s="447" t="s">
        <v>359</v>
      </c>
      <c r="G64" s="447"/>
      <c r="H64" s="447"/>
      <c r="I64" s="447"/>
      <c r="J64" s="447"/>
    </row>
    <row r="65" spans="1:10" ht="12.75">
      <c r="A65" s="427"/>
      <c r="B65" s="448" t="s">
        <v>360</v>
      </c>
      <c r="C65" s="427"/>
      <c r="D65" s="427"/>
      <c r="E65" s="427"/>
      <c r="F65" s="447" t="s">
        <v>361</v>
      </c>
      <c r="G65" s="447"/>
      <c r="H65" s="447"/>
      <c r="I65" s="447"/>
      <c r="J65" s="447"/>
    </row>
    <row r="66" spans="1:10" ht="12.75">
      <c r="A66" s="427"/>
      <c r="B66" s="427"/>
      <c r="C66" s="427"/>
      <c r="D66" s="448"/>
      <c r="E66" s="427"/>
      <c r="F66" s="427"/>
      <c r="G66" s="427"/>
      <c r="H66" s="427"/>
      <c r="I66" s="427"/>
      <c r="J66" s="427"/>
    </row>
    <row r="67" spans="1:10" ht="12.75">
      <c r="A67" s="427"/>
      <c r="B67" s="447" t="s">
        <v>362</v>
      </c>
      <c r="C67" s="447"/>
      <c r="D67" s="447" t="s">
        <v>363</v>
      </c>
      <c r="E67" s="447"/>
      <c r="F67" s="447"/>
      <c r="G67" s="447"/>
      <c r="H67" s="447" t="s">
        <v>364</v>
      </c>
      <c r="I67" s="444" t="s">
        <v>365</v>
      </c>
      <c r="J67" s="427"/>
    </row>
    <row r="68" spans="1:10" ht="12.75">
      <c r="A68" s="427"/>
      <c r="B68" s="447"/>
      <c r="C68" s="447"/>
      <c r="D68" s="447" t="s">
        <v>366</v>
      </c>
      <c r="E68" s="447"/>
      <c r="F68" s="447"/>
      <c r="G68" s="447"/>
      <c r="H68" s="447" t="s">
        <v>367</v>
      </c>
      <c r="I68" s="427"/>
      <c r="J68" s="427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788</v>
      </c>
      <c r="B15" s="65"/>
      <c r="C15" s="65"/>
      <c r="D15" s="65"/>
      <c r="E15" s="65"/>
      <c r="F15" s="65"/>
      <c r="G15" s="949" t="s">
        <v>789</v>
      </c>
      <c r="H15" s="949"/>
      <c r="I15" s="128" t="s">
        <v>732</v>
      </c>
      <c r="J15" s="950" t="s">
        <v>790</v>
      </c>
      <c r="K15" s="950"/>
      <c r="L15" s="950"/>
      <c r="M15" s="68" t="s">
        <v>733</v>
      </c>
      <c r="N15" s="127" t="s">
        <v>791</v>
      </c>
      <c r="O15" s="129" t="s">
        <v>753</v>
      </c>
      <c r="P15" s="65"/>
      <c r="Q15" s="949" t="s">
        <v>789</v>
      </c>
      <c r="R15" s="949"/>
      <c r="S15" s="129" t="s">
        <v>732</v>
      </c>
      <c r="T15" s="949" t="s">
        <v>792</v>
      </c>
      <c r="U15" s="949"/>
      <c r="V15" s="949"/>
      <c r="W15" s="68" t="s">
        <v>733</v>
      </c>
      <c r="X15" s="127" t="s">
        <v>793</v>
      </c>
      <c r="Y15" s="129" t="s">
        <v>754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794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947" t="s">
        <v>795</v>
      </c>
      <c r="B25" s="947"/>
      <c r="C25" s="947"/>
      <c r="D25" s="947"/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/>
      <c r="P25" s="947"/>
      <c r="Q25" s="947"/>
      <c r="R25" s="947"/>
      <c r="S25" s="947"/>
      <c r="T25" s="947"/>
      <c r="U25" s="947"/>
      <c r="V25" s="947"/>
      <c r="W25" s="947"/>
      <c r="X25" s="947"/>
      <c r="Y25" s="947"/>
      <c r="Z25" s="947"/>
      <c r="AA25" s="947"/>
    </row>
    <row r="26" spans="1:27" ht="15">
      <c r="A26" s="144" t="s">
        <v>796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797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948">
        <f>IF(AA27="x","Átalányadó ? (igen=1)","")</f>
      </c>
      <c r="I28" s="948"/>
      <c r="J28" s="948"/>
      <c r="K28" s="948"/>
      <c r="L28" s="948"/>
      <c r="M28" s="948"/>
      <c r="N28" s="948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798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799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802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803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804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805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806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807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808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612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613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614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615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str">
        <f>'1. oldal'!M138</f>
        <v> VAN HIBÁS LAP 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1" hidden="1" customWidth="1"/>
    <col min="2" max="2" width="18.140625" style="662" customWidth="1"/>
    <col min="3" max="3" width="3.28125" style="662" customWidth="1"/>
    <col min="4" max="4" width="48.00390625" style="521" customWidth="1"/>
    <col min="5" max="5" width="9.140625" style="521" customWidth="1"/>
    <col min="6" max="6" width="19.140625" style="521" customWidth="1"/>
    <col min="7" max="7" width="20.00390625" style="521" customWidth="1"/>
    <col min="8" max="10" width="13.28125" style="521" customWidth="1"/>
    <col min="11" max="11" width="17.28125" style="521" customWidth="1"/>
    <col min="12" max="12" width="13.7109375" style="521" customWidth="1"/>
    <col min="13" max="127" width="13.28125" style="521" customWidth="1"/>
    <col min="128" max="128" width="9.57421875" style="521" customWidth="1"/>
    <col min="129" max="16384" width="9.140625" style="521" customWidth="1"/>
  </cols>
  <sheetData>
    <row r="1" spans="2:128" ht="12.75">
      <c r="B1" s="516"/>
      <c r="C1" s="516"/>
      <c r="D1" s="516"/>
      <c r="E1" s="516"/>
      <c r="F1" s="516"/>
      <c r="G1" s="516"/>
      <c r="H1" s="517"/>
      <c r="I1" s="518"/>
      <c r="J1" s="518"/>
      <c r="K1" s="519"/>
      <c r="L1" s="519"/>
      <c r="M1" s="519"/>
      <c r="N1" s="519"/>
      <c r="O1" s="519"/>
      <c r="P1" s="519"/>
      <c r="Q1" s="519"/>
      <c r="R1" s="517"/>
      <c r="S1" s="520"/>
      <c r="T1" s="520"/>
      <c r="U1" s="520"/>
      <c r="V1" s="520"/>
      <c r="W1" s="520"/>
      <c r="X1" s="520"/>
      <c r="Y1" s="517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</row>
    <row r="2" spans="2:127" ht="18">
      <c r="B2" s="522"/>
      <c r="C2" s="522"/>
      <c r="D2" s="523" t="s">
        <v>118</v>
      </c>
      <c r="E2" s="524"/>
      <c r="F2" s="524"/>
      <c r="G2" s="516"/>
      <c r="H2" s="516"/>
      <c r="I2" s="522" t="s">
        <v>139</v>
      </c>
      <c r="J2" s="516"/>
      <c r="K2" s="522" t="s">
        <v>139</v>
      </c>
      <c r="L2" s="516"/>
      <c r="M2" s="522" t="s">
        <v>139</v>
      </c>
      <c r="N2" s="525" t="s">
        <v>112</v>
      </c>
      <c r="O2" s="525"/>
      <c r="P2" s="525"/>
      <c r="Q2" s="525" t="s">
        <v>220</v>
      </c>
      <c r="R2" s="525"/>
      <c r="S2" s="525"/>
      <c r="T2" s="525"/>
      <c r="U2" s="525"/>
      <c r="V2" s="525"/>
      <c r="W2" s="525"/>
      <c r="X2" s="525"/>
      <c r="Y2" s="525"/>
      <c r="Z2" s="525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  <c r="BU2" s="516"/>
      <c r="BV2" s="516"/>
      <c r="BW2" s="516"/>
      <c r="BX2" s="516"/>
      <c r="BY2" s="516"/>
      <c r="BZ2" s="516"/>
      <c r="CA2" s="516"/>
      <c r="CB2" s="516"/>
      <c r="CC2" s="516"/>
      <c r="CD2" s="516"/>
      <c r="CE2" s="516"/>
      <c r="CF2" s="516"/>
      <c r="CG2" s="516"/>
      <c r="CH2" s="516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B2" s="516"/>
      <c r="DC2" s="516"/>
      <c r="DD2" s="516"/>
      <c r="DE2" s="516"/>
      <c r="DF2" s="516"/>
      <c r="DG2" s="516"/>
      <c r="DH2" s="516"/>
      <c r="DI2" s="516"/>
      <c r="DJ2" s="516"/>
      <c r="DK2" s="516"/>
      <c r="DL2" s="516"/>
      <c r="DM2" s="516"/>
      <c r="DN2" s="516"/>
      <c r="DO2" s="516"/>
      <c r="DP2" s="516"/>
      <c r="DQ2" s="516"/>
      <c r="DR2" s="516"/>
      <c r="DS2" s="516"/>
      <c r="DT2" s="516"/>
      <c r="DU2" s="516"/>
      <c r="DV2" s="516"/>
      <c r="DW2" s="516"/>
    </row>
    <row r="3" spans="2:127" ht="18.75" thickBot="1">
      <c r="B3" s="522"/>
      <c r="C3" s="522"/>
      <c r="D3" s="524"/>
      <c r="E3" s="524"/>
      <c r="F3" s="524"/>
      <c r="G3" s="516"/>
      <c r="H3" s="516"/>
      <c r="I3" s="526" t="s">
        <v>156</v>
      </c>
      <c r="J3" s="516"/>
      <c r="K3" s="516"/>
      <c r="L3" s="516"/>
      <c r="M3" s="516"/>
      <c r="N3" s="525" t="s">
        <v>113</v>
      </c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516"/>
      <c r="CS3" s="516"/>
      <c r="CT3" s="516"/>
      <c r="CU3" s="516"/>
      <c r="CV3" s="516"/>
      <c r="CW3" s="516"/>
      <c r="CX3" s="516"/>
      <c r="CY3" s="516"/>
      <c r="CZ3" s="516"/>
      <c r="DA3" s="516"/>
      <c r="DB3" s="516"/>
      <c r="DC3" s="516"/>
      <c r="DD3" s="516"/>
      <c r="DE3" s="516"/>
      <c r="DF3" s="516"/>
      <c r="DG3" s="516"/>
      <c r="DH3" s="516"/>
      <c r="DI3" s="516"/>
      <c r="DJ3" s="516"/>
      <c r="DK3" s="516"/>
      <c r="DL3" s="516"/>
      <c r="DM3" s="516"/>
      <c r="DN3" s="516"/>
      <c r="DO3" s="516"/>
      <c r="DP3" s="516"/>
      <c r="DQ3" s="516"/>
      <c r="DR3" s="516"/>
      <c r="DS3" s="516"/>
      <c r="DT3" s="516"/>
      <c r="DU3" s="516"/>
      <c r="DV3" s="516"/>
      <c r="DW3" s="516"/>
    </row>
    <row r="4" spans="2:127" ht="15">
      <c r="B4" s="522"/>
      <c r="C4" s="522"/>
      <c r="D4" s="527" t="s">
        <v>620</v>
      </c>
      <c r="E4" s="528"/>
      <c r="F4" s="528"/>
      <c r="G4" s="529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6"/>
      <c r="CO4" s="516"/>
      <c r="CP4" s="516"/>
      <c r="CQ4" s="516"/>
      <c r="CR4" s="516"/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  <c r="DM4" s="516"/>
      <c r="DN4" s="516"/>
      <c r="DO4" s="516"/>
      <c r="DP4" s="516"/>
      <c r="DQ4" s="516"/>
      <c r="DR4" s="516"/>
      <c r="DS4" s="516"/>
      <c r="DT4" s="516"/>
      <c r="DU4" s="516"/>
      <c r="DV4" s="516"/>
      <c r="DW4" s="516"/>
    </row>
    <row r="5" spans="2:127" ht="45.75" customHeight="1" thickBot="1">
      <c r="B5" s="522"/>
      <c r="C5" s="522"/>
      <c r="D5" s="931" t="s">
        <v>621</v>
      </c>
      <c r="E5" s="931"/>
      <c r="F5" s="931"/>
      <c r="G5" s="530">
        <f>G6-G7-G8-K6-K7-K8</f>
        <v>0</v>
      </c>
      <c r="H5" s="531"/>
      <c r="I5" s="532" t="s">
        <v>622</v>
      </c>
      <c r="J5" s="516"/>
      <c r="K5" s="516"/>
      <c r="L5" s="516"/>
      <c r="M5" s="516"/>
      <c r="N5" s="925" t="s">
        <v>124</v>
      </c>
      <c r="O5" s="925"/>
      <c r="P5" s="925"/>
      <c r="Q5" s="533" t="e">
        <f>Q6</f>
        <v>#REF!</v>
      </c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</row>
    <row r="6" spans="2:127" ht="45.75" customHeight="1" thickBot="1">
      <c r="B6" s="522"/>
      <c r="C6" s="522"/>
      <c r="D6" s="926" t="s">
        <v>828</v>
      </c>
      <c r="E6" s="926"/>
      <c r="F6" s="926"/>
      <c r="G6" s="534">
        <f>'A.LAP'!J18</f>
        <v>0</v>
      </c>
      <c r="H6" s="927" t="s">
        <v>623</v>
      </c>
      <c r="I6" s="927"/>
      <c r="J6" s="927"/>
      <c r="K6" s="534">
        <f>'A.LAP'!J21</f>
        <v>0</v>
      </c>
      <c r="L6" s="516"/>
      <c r="M6" s="516"/>
      <c r="N6" s="953" t="s">
        <v>125</v>
      </c>
      <c r="O6" s="954"/>
      <c r="P6" s="955"/>
      <c r="Q6" s="534" t="e">
        <f>#REF!</f>
        <v>#REF!</v>
      </c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6"/>
      <c r="DG6" s="516"/>
      <c r="DH6" s="516"/>
      <c r="DI6" s="516"/>
      <c r="DJ6" s="516"/>
      <c r="DK6" s="516"/>
      <c r="DL6" s="516"/>
      <c r="DM6" s="516"/>
      <c r="DN6" s="516"/>
      <c r="DO6" s="516"/>
      <c r="DP6" s="516"/>
      <c r="DQ6" s="516"/>
      <c r="DR6" s="516"/>
      <c r="DS6" s="516"/>
      <c r="DT6" s="516"/>
      <c r="DU6" s="516"/>
      <c r="DV6" s="516"/>
      <c r="DW6" s="516"/>
    </row>
    <row r="7" spans="2:127" ht="36.75" customHeight="1" thickBot="1">
      <c r="B7" s="522"/>
      <c r="C7" s="522"/>
      <c r="D7" s="931" t="s">
        <v>624</v>
      </c>
      <c r="E7" s="931"/>
      <c r="F7" s="931"/>
      <c r="G7" s="534">
        <f>'A.LAP'!J19</f>
        <v>0</v>
      </c>
      <c r="H7" s="932" t="s">
        <v>631</v>
      </c>
      <c r="I7" s="932"/>
      <c r="J7" s="932"/>
      <c r="K7" s="534">
        <f>'A.LAP'!J22</f>
        <v>0</v>
      </c>
      <c r="L7" s="535"/>
      <c r="M7" s="516"/>
      <c r="N7" s="953" t="s">
        <v>126</v>
      </c>
      <c r="O7" s="954"/>
      <c r="P7" s="955"/>
      <c r="Q7" s="534" t="e">
        <f>#REF!</f>
        <v>#REF!</v>
      </c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6"/>
      <c r="CX7" s="516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</row>
    <row r="8" spans="2:127" ht="35.25" customHeight="1" thickBot="1">
      <c r="B8" s="522"/>
      <c r="C8" s="522"/>
      <c r="D8" s="937" t="s">
        <v>636</v>
      </c>
      <c r="E8" s="937"/>
      <c r="F8" s="937"/>
      <c r="G8" s="534">
        <f>'A.LAP'!J20</f>
        <v>0</v>
      </c>
      <c r="H8" s="938"/>
      <c r="I8" s="938"/>
      <c r="J8" s="938"/>
      <c r="K8" s="536"/>
      <c r="L8" s="535"/>
      <c r="M8" s="531"/>
      <c r="N8" s="953" t="s">
        <v>127</v>
      </c>
      <c r="O8" s="954"/>
      <c r="P8" s="955"/>
      <c r="Q8" s="534" t="e">
        <f>#REF!</f>
        <v>#REF!</v>
      </c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6"/>
      <c r="DM8" s="516"/>
      <c r="DN8" s="516"/>
      <c r="DO8" s="516"/>
      <c r="DP8" s="516"/>
      <c r="DQ8" s="516"/>
      <c r="DR8" s="516"/>
      <c r="DS8" s="516"/>
      <c r="DT8" s="516"/>
      <c r="DU8" s="516"/>
      <c r="DV8" s="516"/>
      <c r="DW8" s="516"/>
    </row>
    <row r="9" spans="2:127" ht="17.25" customHeight="1" thickBot="1">
      <c r="B9" s="522"/>
      <c r="C9" s="522"/>
      <c r="D9" s="935"/>
      <c r="E9" s="935"/>
      <c r="F9" s="935"/>
      <c r="G9" s="537"/>
      <c r="H9" s="936" t="s">
        <v>882</v>
      </c>
      <c r="I9" s="936"/>
      <c r="J9" s="936"/>
      <c r="K9" s="534">
        <f>'2. oldal'!H53</f>
        <v>0</v>
      </c>
      <c r="L9" s="535"/>
      <c r="M9" s="531"/>
      <c r="N9" s="953" t="s">
        <v>128</v>
      </c>
      <c r="O9" s="954"/>
      <c r="P9" s="955"/>
      <c r="Q9" s="534" t="e">
        <f>#REF!</f>
        <v>#REF!</v>
      </c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</row>
    <row r="10" spans="2:127" ht="37.5" customHeight="1" thickBot="1">
      <c r="B10" s="522"/>
      <c r="C10" s="522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953" t="s">
        <v>129</v>
      </c>
      <c r="O10" s="954"/>
      <c r="P10" s="955"/>
      <c r="Q10" s="534" t="e">
        <f>#REF!</f>
        <v>#REF!</v>
      </c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</row>
    <row r="11" spans="2:127" ht="39" customHeight="1" thickBot="1">
      <c r="B11" s="522"/>
      <c r="C11" s="522"/>
      <c r="D11" s="934" t="s">
        <v>286</v>
      </c>
      <c r="E11" s="930"/>
      <c r="F11" s="930"/>
      <c r="G11" s="538">
        <f>E_LAP!K28</f>
        <v>0</v>
      </c>
      <c r="H11" s="531"/>
      <c r="I11" s="516"/>
      <c r="J11" s="516"/>
      <c r="K11" s="516"/>
      <c r="L11" s="516"/>
      <c r="M11" s="516"/>
      <c r="N11" s="953" t="s">
        <v>130</v>
      </c>
      <c r="O11" s="954"/>
      <c r="P11" s="955"/>
      <c r="Q11" s="534" t="e">
        <f>#REF!</f>
        <v>#REF!</v>
      </c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</row>
    <row r="12" spans="2:127" ht="23.25" customHeight="1" thickBot="1">
      <c r="B12" s="522"/>
      <c r="C12" s="522"/>
      <c r="D12" s="952" t="s">
        <v>287</v>
      </c>
      <c r="E12" s="952"/>
      <c r="F12" s="952"/>
      <c r="G12" s="539">
        <f>'2. oldal'!H20</f>
        <v>0</v>
      </c>
      <c r="H12" s="531"/>
      <c r="I12" s="516"/>
      <c r="J12" s="516"/>
      <c r="K12" s="516"/>
      <c r="L12" s="516"/>
      <c r="M12" s="516"/>
      <c r="N12" s="953" t="s">
        <v>131</v>
      </c>
      <c r="O12" s="954"/>
      <c r="P12" s="955"/>
      <c r="Q12" s="534" t="e">
        <f>#REF!</f>
        <v>#REF!</v>
      </c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</row>
    <row r="13" spans="2:127" ht="12.75">
      <c r="B13" s="522"/>
      <c r="C13" s="522"/>
      <c r="D13" s="933" t="s">
        <v>53</v>
      </c>
      <c r="E13" s="933"/>
      <c r="F13" s="933"/>
      <c r="G13" s="540"/>
      <c r="H13" s="541"/>
      <c r="I13" s="542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</row>
    <row r="14" spans="2:127" ht="12.75">
      <c r="B14" s="522"/>
      <c r="C14" s="522"/>
      <c r="D14" s="933" t="s">
        <v>288</v>
      </c>
      <c r="E14" s="933"/>
      <c r="F14" s="933"/>
      <c r="G14" s="539">
        <f>'2. oldal'!H21</f>
        <v>0</v>
      </c>
      <c r="H14" s="531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</row>
    <row r="15" spans="2:127" ht="12.75">
      <c r="B15" s="522"/>
      <c r="C15" s="522"/>
      <c r="D15" s="933" t="s">
        <v>289</v>
      </c>
      <c r="E15" s="933"/>
      <c r="F15" s="933"/>
      <c r="G15" s="539">
        <f>'2. oldal'!H22</f>
        <v>0</v>
      </c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</row>
    <row r="16" spans="2:127" ht="28.5" customHeight="1">
      <c r="B16" s="522"/>
      <c r="C16" s="522"/>
      <c r="D16" s="942" t="s">
        <v>290</v>
      </c>
      <c r="E16" s="942"/>
      <c r="F16" s="942"/>
      <c r="G16" s="543">
        <f>'2. oldal'!H23</f>
        <v>0</v>
      </c>
      <c r="H16" s="544">
        <f>G5-G12-G13-G14-G15-G16</f>
        <v>0</v>
      </c>
      <c r="I16" s="545">
        <f>IF(H16=0,"","Általánostól eltérő adómegállapítás")</f>
      </c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</row>
    <row r="17" spans="2:127" ht="26.25" customHeight="1">
      <c r="B17" s="522"/>
      <c r="C17" s="522"/>
      <c r="D17" s="942" t="s">
        <v>307</v>
      </c>
      <c r="E17" s="942"/>
      <c r="F17" s="942"/>
      <c r="G17" s="546">
        <f>'2. oldal'!H24</f>
        <v>0</v>
      </c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</row>
    <row r="18" spans="2:127" ht="36.75" customHeight="1">
      <c r="B18" s="522"/>
      <c r="C18" s="522"/>
      <c r="D18" s="939" t="s">
        <v>541</v>
      </c>
      <c r="E18" s="939"/>
      <c r="F18" s="939"/>
      <c r="G18" s="546">
        <f>'2. oldal'!H52</f>
        <v>0</v>
      </c>
      <c r="H18" s="940" t="s">
        <v>543</v>
      </c>
      <c r="I18" s="941"/>
      <c r="J18" s="941"/>
      <c r="K18" s="941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</row>
    <row r="19" spans="2:127" ht="26.25" customHeight="1">
      <c r="B19" s="522"/>
      <c r="C19" s="522"/>
      <c r="D19" s="942" t="s">
        <v>308</v>
      </c>
      <c r="E19" s="942"/>
      <c r="F19" s="942"/>
      <c r="G19" s="547">
        <f>'2. oldal'!H26</f>
        <v>0</v>
      </c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</row>
    <row r="20" spans="2:127" ht="12.75" customHeight="1" thickBot="1">
      <c r="B20" s="522"/>
      <c r="C20" s="522"/>
      <c r="D20" s="548"/>
      <c r="E20" s="549"/>
      <c r="F20" s="549"/>
      <c r="G20" s="547"/>
      <c r="H20" s="550">
        <f>IF(H21=1,G18,0)</f>
        <v>0</v>
      </c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6"/>
      <c r="DD20" s="516"/>
      <c r="DE20" s="516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</row>
    <row r="21" spans="2:127" ht="27" customHeight="1" thickBot="1">
      <c r="B21" s="542"/>
      <c r="C21" s="522"/>
      <c r="D21" s="951" t="s">
        <v>309</v>
      </c>
      <c r="E21" s="951"/>
      <c r="F21" s="951"/>
      <c r="G21" s="551">
        <f>G16-G17+G19</f>
        <v>0</v>
      </c>
      <c r="H21" s="552"/>
      <c r="I21" s="956"/>
      <c r="J21" s="957"/>
      <c r="K21" s="957"/>
      <c r="L21" s="957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6"/>
      <c r="DE21" s="516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</row>
    <row r="22" spans="1:127" s="553" customFormat="1" ht="13.5" thickBot="1">
      <c r="A22" s="553">
        <v>1</v>
      </c>
      <c r="B22" s="554" t="s">
        <v>639</v>
      </c>
      <c r="C22" s="555"/>
      <c r="D22" s="556"/>
      <c r="E22" s="556"/>
      <c r="F22" s="557">
        <f>IF(alapadatok!$B26=0,"",1)</f>
        <v>1</v>
      </c>
      <c r="G22" s="557">
        <f>IF(alapadatok!$B27=0,"",1)</f>
      </c>
      <c r="H22" s="557">
        <f>IF(alapadatok!$B28=0,"",1)</f>
      </c>
      <c r="I22" s="557">
        <f>IF(alapadatok!$B29=0,"",1)</f>
      </c>
      <c r="J22" s="557">
        <f>IF(alapadatok!$B30=0,"",1)</f>
      </c>
      <c r="K22" s="557">
        <f>IF(alapadatok!$B31=0,"",1)</f>
      </c>
      <c r="L22" s="557">
        <f>IF(alapadatok!$B32=0,"",1)</f>
      </c>
      <c r="M22" s="557">
        <f>IF(alapadatok!$B33=0,"",1)</f>
      </c>
      <c r="N22" s="557">
        <f>IF(alapadatok!$B34=0,"",1)</f>
      </c>
      <c r="O22" s="557">
        <f>IF(alapadatok!$B35=0,"",1)</f>
      </c>
      <c r="P22" s="557">
        <f>IF(alapadatok!$B36=0,"",1)</f>
      </c>
      <c r="Q22" s="557">
        <f>IF(alapadatok!$B37=0,"",1)</f>
      </c>
      <c r="R22" s="557">
        <f>IF(alapadatok!$B38=0,"",1)</f>
      </c>
      <c r="S22" s="557">
        <f>IF(alapadatok!$B39=0,"",1)</f>
      </c>
      <c r="T22" s="557">
        <f>IF(alapadatok!$B40=0,"",1)</f>
      </c>
      <c r="U22" s="557">
        <f>IF(alapadatok!$B41=0,"",1)</f>
      </c>
      <c r="V22" s="557">
        <f>IF(alapadatok!$B42=0,"",1)</f>
      </c>
      <c r="W22" s="557">
        <f>IF(alapadatok!$B43=0,"",1)</f>
      </c>
      <c r="X22" s="557">
        <f>IF(alapadatok!$B44=0,"",1)</f>
      </c>
      <c r="Y22" s="557">
        <f>IF(alapadatok!$B45=0,"",1)</f>
      </c>
      <c r="Z22" s="557">
        <f>IF(alapadatok!$B46=0,"",1)</f>
      </c>
      <c r="AA22" s="557">
        <f>IF(alapadatok!$B47=0,"",1)</f>
      </c>
      <c r="AB22" s="557">
        <f>IF(alapadatok!$B48=0,"",1)</f>
      </c>
      <c r="AC22" s="557">
        <f>IF(alapadatok!$B49=0,"",1)</f>
      </c>
      <c r="AD22" s="557">
        <f>IF(alapadatok!$B50=0,"",1)</f>
      </c>
      <c r="AE22" s="557">
        <f>IF(alapadatok!$B51=0,"",1)</f>
      </c>
      <c r="AF22" s="557">
        <f>IF(alapadatok!$B52=0,"",1)</f>
      </c>
      <c r="AG22" s="557">
        <f>IF(alapadatok!$B53=0,"",1)</f>
      </c>
      <c r="AH22" s="557">
        <f>IF(alapadatok!$B54=0,"",1)</f>
      </c>
      <c r="AI22" s="557">
        <f>IF(alapadatok!$B55=0,"",1)</f>
      </c>
      <c r="AJ22" s="557">
        <f>IF(alapadatok!$B56=0,"",1)</f>
      </c>
      <c r="AK22" s="557">
        <f>IF(alapadatok!$B57=0,"",1)</f>
      </c>
      <c r="AL22" s="557">
        <f>IF(alapadatok!$B58=0,"",1)</f>
      </c>
      <c r="AM22" s="557">
        <f>IF(alapadatok!$B59=0,"",1)</f>
      </c>
      <c r="AN22" s="557">
        <f>IF(alapadatok!$B60=0,"",1)</f>
      </c>
      <c r="AO22" s="557">
        <f>IF(alapadatok!$B61=0,"",1)</f>
      </c>
      <c r="AP22" s="557">
        <f>IF(alapadatok!$B62=0,"",1)</f>
      </c>
      <c r="AQ22" s="557">
        <f>IF(alapadatok!$B63=0,"",1)</f>
      </c>
      <c r="AR22" s="557">
        <f>IF(alapadatok!$B64=0,"",1)</f>
      </c>
      <c r="AS22" s="557">
        <f>IF(alapadatok!$B65=0,"",1)</f>
      </c>
      <c r="AT22" s="557">
        <f>IF(alapadatok!$B66=0,"",1)</f>
      </c>
      <c r="AU22" s="557">
        <f>IF(alapadatok!$B67=0,"",1)</f>
      </c>
      <c r="AV22" s="557">
        <f>IF(alapadatok!$B68=0,"",1)</f>
      </c>
      <c r="AW22" s="557">
        <f>IF(alapadatok!$B69=0,"",1)</f>
      </c>
      <c r="AX22" s="557">
        <f>IF(alapadatok!$B70=0,"",1)</f>
      </c>
      <c r="AY22" s="557">
        <f>IF(alapadatok!$B71=0,"",1)</f>
      </c>
      <c r="AZ22" s="557">
        <f>IF(alapadatok!$B72=0,"",1)</f>
      </c>
      <c r="BA22" s="557">
        <f>IF(alapadatok!$B73=0,"",1)</f>
      </c>
      <c r="BB22" s="557">
        <f>IF(alapadatok!$B74=0,"",1)</f>
      </c>
      <c r="BC22" s="557">
        <f>IF(alapadatok!$B75=0,"",1)</f>
      </c>
      <c r="BD22" s="557">
        <f>IF(alapadatok!$B76=0,"",1)</f>
      </c>
      <c r="BE22" s="557">
        <f>IF(alapadatok!$B77=0,"",1)</f>
      </c>
      <c r="BF22" s="557">
        <f>IF(alapadatok!$B78=0,"",1)</f>
      </c>
      <c r="BG22" s="557">
        <f>IF(alapadatok!$B79=0,"",1)</f>
      </c>
      <c r="BH22" s="557">
        <f>IF(alapadatok!$B80=0,"",1)</f>
      </c>
      <c r="BI22" s="557">
        <f>IF(alapadatok!$B81=0,"",1)</f>
      </c>
      <c r="BJ22" s="557">
        <f>IF(alapadatok!$B82=0,"",1)</f>
      </c>
      <c r="BK22" s="557">
        <f>IF(alapadatok!$B83=0,"",1)</f>
      </c>
      <c r="BL22" s="557">
        <f>IF(alapadatok!$B84=0,"",1)</f>
      </c>
      <c r="BM22" s="557">
        <f>IF(alapadatok!$B85=0,"",1)</f>
      </c>
      <c r="BN22" s="557">
        <f>IF(alapadatok!$B86=0,"",1)</f>
      </c>
      <c r="BO22" s="557">
        <f>IF(alapadatok!$B87=0,"",1)</f>
      </c>
      <c r="BP22" s="557">
        <f>IF(alapadatok!$B88=0,"",1)</f>
      </c>
      <c r="BQ22" s="557">
        <f>IF(alapadatok!$B89=0,"",1)</f>
      </c>
      <c r="BR22" s="557">
        <f>IF(alapadatok!$B90=0,"",1)</f>
      </c>
      <c r="BS22" s="557">
        <f>IF(alapadatok!$B91=0,"",1)</f>
      </c>
      <c r="BT22" s="557">
        <f>IF(alapadatok!$B92=0,"",1)</f>
      </c>
      <c r="BU22" s="557">
        <f>IF(alapadatok!$B93=0,"",1)</f>
      </c>
      <c r="BV22" s="557">
        <f>IF(alapadatok!$B94=0,"",1)</f>
      </c>
      <c r="BW22" s="557">
        <f>IF(alapadatok!$B95=0,"",1)</f>
      </c>
      <c r="BX22" s="557">
        <f>IF(alapadatok!$B96=0,"",1)</f>
      </c>
      <c r="BY22" s="557">
        <f>IF(alapadatok!$B97=0,"",1)</f>
      </c>
      <c r="BZ22" s="557">
        <f>IF(alapadatok!$B97=0,"",1)</f>
      </c>
      <c r="CA22" s="557">
        <f>IF(alapadatok!$B99=0,"",1)</f>
      </c>
      <c r="CB22" s="557">
        <f>IF(alapadatok!$B100=0,"",1)</f>
      </c>
      <c r="CC22" s="557">
        <f>IF(alapadatok!$B101=0,"",1)</f>
      </c>
      <c r="CD22" s="557">
        <f>IF(alapadatok!$B102=0,"",1)</f>
      </c>
      <c r="CE22" s="557">
        <f>IF(alapadatok!$B103=0,"",1)</f>
      </c>
      <c r="CF22" s="557">
        <f>IF(alapadatok!$B104=0,"",1)</f>
      </c>
      <c r="CG22" s="557">
        <f>IF(alapadatok!$B105=0,"",1)</f>
      </c>
      <c r="CH22" s="557">
        <f>IF(alapadatok!$B106=0,"",1)</f>
      </c>
      <c r="CI22" s="557">
        <f>IF(alapadatok!$B107=0,"",1)</f>
      </c>
      <c r="CJ22" s="557">
        <f>IF(alapadatok!$B108=0,"",1)</f>
      </c>
      <c r="CK22" s="557">
        <f>IF(alapadatok!$B109=0,"",1)</f>
      </c>
      <c r="CL22" s="557">
        <f>IF(alapadatok!$B110=0,"",1)</f>
      </c>
      <c r="CM22" s="557">
        <f>IF(alapadatok!$B111=0,"",1)</f>
      </c>
      <c r="CN22" s="557">
        <f>IF(alapadatok!$B112=0,"",1)</f>
      </c>
      <c r="CO22" s="557">
        <f>IF(alapadatok!$B113=0,"",1)</f>
      </c>
      <c r="CP22" s="557">
        <f>IF(alapadatok!$B114=0,"",1)</f>
      </c>
      <c r="CQ22" s="557">
        <f>IF(alapadatok!$B115=0,"",1)</f>
      </c>
      <c r="CR22" s="557">
        <f>IF(alapadatok!$B116=0,"",1)</f>
      </c>
      <c r="CS22" s="557">
        <f>IF(alapadatok!$B117=0,"",1)</f>
      </c>
      <c r="CT22" s="557">
        <f>IF(alapadatok!$B118=0,"",1)</f>
      </c>
      <c r="CU22" s="557">
        <f>IF(alapadatok!$B119=0,"",1)</f>
      </c>
      <c r="CV22" s="557">
        <f>IF(alapadatok!$B120=0,"",1)</f>
      </c>
      <c r="CW22" s="557">
        <f>IF(alapadatok!$B121=0,"",1)</f>
      </c>
      <c r="CX22" s="557">
        <f>IF(alapadatok!$B122=0,"",1)</f>
      </c>
      <c r="CY22" s="557">
        <f>IF(alapadatok!$B123=0,"",1)</f>
      </c>
      <c r="CZ22" s="557">
        <f>IF(alapadatok!$B124=0,"",1)</f>
      </c>
      <c r="DA22" s="557">
        <f>IF(alapadatok!$B125=0,"",1)</f>
      </c>
      <c r="DB22" s="557">
        <f>IF(alapadatok!$B126=0,"",1)</f>
      </c>
      <c r="DC22" s="557">
        <f>IF(alapadatok!$B127=0,"",1)</f>
      </c>
      <c r="DD22" s="557">
        <f>IF(alapadatok!$B128=0,"",1)</f>
      </c>
      <c r="DE22" s="557">
        <f>IF(alapadatok!$B129=0,"",1)</f>
      </c>
      <c r="DF22" s="557">
        <f>IF(alapadatok!$B130=0,"",1)</f>
      </c>
      <c r="DG22" s="557">
        <f>IF(alapadatok!$B131=0,"",1)</f>
      </c>
      <c r="DH22" s="557">
        <f>IF(alapadatok!$B132=0,"",1)</f>
      </c>
      <c r="DI22" s="557">
        <f>IF(alapadatok!$B133=0,"",1)</f>
      </c>
      <c r="DJ22" s="557">
        <f>IF(alapadatok!$B134=0,"",1)</f>
      </c>
      <c r="DK22" s="557">
        <f>IF(alapadatok!$B135=0,"",1)</f>
      </c>
      <c r="DL22" s="557">
        <f>IF(alapadatok!$B136=0,"",1)</f>
      </c>
      <c r="DM22" s="557">
        <f>IF(alapadatok!$B137=0,"",1)</f>
      </c>
      <c r="DN22" s="557">
        <f>IF(alapadatok!$B138=0,"",1)</f>
      </c>
      <c r="DO22" s="557">
        <f>IF(alapadatok!$B139=0,"",1)</f>
      </c>
      <c r="DP22" s="557">
        <f>IF(alapadatok!$B140=0,"",1)</f>
      </c>
      <c r="DQ22" s="557">
        <f>IF(alapadatok!$B141=0,"",1)</f>
      </c>
      <c r="DR22" s="557">
        <f>IF(alapadatok!$B142=0,"",1)</f>
      </c>
      <c r="DS22" s="557">
        <f>IF(alapadatok!$B143=0,"",1)</f>
      </c>
      <c r="DT22" s="557">
        <f>IF(alapadatok!$B144=0,"",1)</f>
      </c>
      <c r="DU22" s="557">
        <f>IF(alapadatok!$B145=0,"",1)</f>
      </c>
      <c r="DV22" s="557">
        <f>IF(alapadatok!$B146=0,"",1)</f>
      </c>
      <c r="DW22" s="558"/>
    </row>
    <row r="23" spans="1:127" s="559" customFormat="1" ht="19.5" customHeight="1" thickBot="1">
      <c r="A23" s="559">
        <v>2</v>
      </c>
      <c r="B23" s="560" t="str">
        <f aca="true" t="shared" si="0" ref="B23:B86">HLOOKUP(1,$F$22:$DV$196,A23)</f>
        <v>Szabadszállás</v>
      </c>
      <c r="C23" s="561"/>
      <c r="D23" s="562" t="s">
        <v>640</v>
      </c>
      <c r="E23" s="563"/>
      <c r="F23" s="564" t="str">
        <f aca="true" t="shared" si="1" ref="F23:DV23">F29</f>
        <v>Szabadszállás</v>
      </c>
      <c r="G23" s="564" t="str">
        <f t="shared" si="1"/>
        <v>Fót</v>
      </c>
      <c r="H23" s="564">
        <f t="shared" si="1"/>
        <v>0</v>
      </c>
      <c r="I23" s="564">
        <f t="shared" si="1"/>
        <v>0</v>
      </c>
      <c r="J23" s="564">
        <f t="shared" si="1"/>
        <v>0</v>
      </c>
      <c r="K23" s="564">
        <f t="shared" si="1"/>
        <v>0</v>
      </c>
      <c r="L23" s="564">
        <f t="shared" si="1"/>
        <v>0</v>
      </c>
      <c r="M23" s="564">
        <f t="shared" si="1"/>
        <v>0</v>
      </c>
      <c r="N23" s="564">
        <f t="shared" si="1"/>
        <v>0</v>
      </c>
      <c r="O23" s="564">
        <f t="shared" si="1"/>
        <v>0</v>
      </c>
      <c r="P23" s="564">
        <f t="shared" si="1"/>
        <v>0</v>
      </c>
      <c r="Q23" s="564">
        <f t="shared" si="1"/>
        <v>0</v>
      </c>
      <c r="R23" s="564">
        <f t="shared" si="1"/>
        <v>0</v>
      </c>
      <c r="S23" s="564">
        <f t="shared" si="1"/>
        <v>0</v>
      </c>
      <c r="T23" s="564">
        <f t="shared" si="1"/>
        <v>0</v>
      </c>
      <c r="U23" s="564">
        <f t="shared" si="1"/>
        <v>0</v>
      </c>
      <c r="V23" s="564">
        <f t="shared" si="1"/>
        <v>0</v>
      </c>
      <c r="W23" s="564">
        <f t="shared" si="1"/>
        <v>0</v>
      </c>
      <c r="X23" s="564">
        <f t="shared" si="1"/>
        <v>0</v>
      </c>
      <c r="Y23" s="564">
        <f t="shared" si="1"/>
        <v>0</v>
      </c>
      <c r="Z23" s="564">
        <f t="shared" si="1"/>
        <v>0</v>
      </c>
      <c r="AA23" s="564">
        <f t="shared" si="1"/>
        <v>0</v>
      </c>
      <c r="AB23" s="564">
        <f t="shared" si="1"/>
        <v>0</v>
      </c>
      <c r="AC23" s="564">
        <f t="shared" si="1"/>
        <v>0</v>
      </c>
      <c r="AD23" s="564">
        <f t="shared" si="1"/>
        <v>0</v>
      </c>
      <c r="AE23" s="564">
        <f t="shared" si="1"/>
        <v>0</v>
      </c>
      <c r="AF23" s="564">
        <f t="shared" si="1"/>
        <v>0</v>
      </c>
      <c r="AG23" s="564">
        <f t="shared" si="1"/>
        <v>0</v>
      </c>
      <c r="AH23" s="564">
        <f t="shared" si="1"/>
        <v>0</v>
      </c>
      <c r="AI23" s="564">
        <f t="shared" si="1"/>
        <v>0</v>
      </c>
      <c r="AJ23" s="564" t="str">
        <f t="shared" si="1"/>
        <v>30</v>
      </c>
      <c r="AK23" s="564">
        <f t="shared" si="1"/>
        <v>0</v>
      </c>
      <c r="AL23" s="564">
        <f t="shared" si="1"/>
        <v>0</v>
      </c>
      <c r="AM23" s="564">
        <f t="shared" si="1"/>
        <v>0</v>
      </c>
      <c r="AN23" s="564">
        <f t="shared" si="1"/>
        <v>0</v>
      </c>
      <c r="AO23" s="564">
        <f t="shared" si="1"/>
        <v>0</v>
      </c>
      <c r="AP23" s="564">
        <f t="shared" si="1"/>
        <v>0</v>
      </c>
      <c r="AQ23" s="564">
        <f t="shared" si="1"/>
        <v>0</v>
      </c>
      <c r="AR23" s="564">
        <f t="shared" si="1"/>
        <v>0</v>
      </c>
      <c r="AS23" s="564">
        <f t="shared" si="1"/>
        <v>0</v>
      </c>
      <c r="AT23" s="564">
        <f t="shared" si="1"/>
        <v>0</v>
      </c>
      <c r="AU23" s="564">
        <f t="shared" si="1"/>
        <v>0</v>
      </c>
      <c r="AV23" s="564">
        <f t="shared" si="1"/>
        <v>0</v>
      </c>
      <c r="AW23" s="564">
        <f t="shared" si="1"/>
        <v>0</v>
      </c>
      <c r="AX23" s="564">
        <f t="shared" si="1"/>
        <v>0</v>
      </c>
      <c r="AY23" s="564">
        <f t="shared" si="1"/>
        <v>0</v>
      </c>
      <c r="AZ23" s="564">
        <f t="shared" si="1"/>
        <v>0</v>
      </c>
      <c r="BA23" s="564">
        <f t="shared" si="1"/>
        <v>0</v>
      </c>
      <c r="BB23" s="564">
        <f t="shared" si="1"/>
        <v>0</v>
      </c>
      <c r="BC23" s="564">
        <f t="shared" si="1"/>
        <v>0</v>
      </c>
      <c r="BD23" s="564">
        <f t="shared" si="1"/>
        <v>0</v>
      </c>
      <c r="BE23" s="564">
        <f t="shared" si="1"/>
        <v>0</v>
      </c>
      <c r="BF23" s="564">
        <f t="shared" si="1"/>
        <v>0</v>
      </c>
      <c r="BG23" s="564">
        <f t="shared" si="1"/>
        <v>0</v>
      </c>
      <c r="BH23" s="564">
        <f t="shared" si="1"/>
        <v>0</v>
      </c>
      <c r="BI23" s="564">
        <f t="shared" si="1"/>
        <v>0</v>
      </c>
      <c r="BJ23" s="564">
        <f t="shared" si="1"/>
        <v>0</v>
      </c>
      <c r="BK23" s="564">
        <f t="shared" si="1"/>
        <v>0</v>
      </c>
      <c r="BL23" s="564">
        <f t="shared" si="1"/>
        <v>0</v>
      </c>
      <c r="BM23" s="564">
        <f t="shared" si="1"/>
        <v>0</v>
      </c>
      <c r="BN23" s="564">
        <f t="shared" si="1"/>
        <v>0</v>
      </c>
      <c r="BO23" s="564">
        <f t="shared" si="1"/>
        <v>0</v>
      </c>
      <c r="BP23" s="564">
        <f t="shared" si="1"/>
        <v>0</v>
      </c>
      <c r="BQ23" s="564">
        <f t="shared" si="1"/>
        <v>0</v>
      </c>
      <c r="BR23" s="564">
        <f t="shared" si="1"/>
        <v>0</v>
      </c>
      <c r="BS23" s="564">
        <f t="shared" si="1"/>
        <v>0</v>
      </c>
      <c r="BT23" s="564">
        <f t="shared" si="1"/>
        <v>0</v>
      </c>
      <c r="BU23" s="564">
        <f t="shared" si="1"/>
        <v>0</v>
      </c>
      <c r="BV23" s="564">
        <f t="shared" si="1"/>
        <v>0</v>
      </c>
      <c r="BW23" s="564">
        <f t="shared" si="1"/>
        <v>0</v>
      </c>
      <c r="BX23" s="564">
        <f t="shared" si="1"/>
        <v>0</v>
      </c>
      <c r="BY23" s="564">
        <f t="shared" si="1"/>
        <v>0</v>
      </c>
      <c r="BZ23" s="564">
        <f t="shared" si="1"/>
        <v>0</v>
      </c>
      <c r="CA23" s="564">
        <f t="shared" si="1"/>
        <v>0</v>
      </c>
      <c r="CB23" s="564">
        <f t="shared" si="1"/>
        <v>0</v>
      </c>
      <c r="CC23" s="564">
        <f t="shared" si="1"/>
        <v>0</v>
      </c>
      <c r="CD23" s="564">
        <f t="shared" si="1"/>
        <v>0</v>
      </c>
      <c r="CE23" s="564">
        <f t="shared" si="1"/>
        <v>0</v>
      </c>
      <c r="CF23" s="564">
        <f t="shared" si="1"/>
        <v>0</v>
      </c>
      <c r="CG23" s="564">
        <f t="shared" si="1"/>
        <v>0</v>
      </c>
      <c r="CH23" s="564">
        <f t="shared" si="1"/>
        <v>0</v>
      </c>
      <c r="CI23" s="564">
        <f t="shared" si="1"/>
        <v>0</v>
      </c>
      <c r="CJ23" s="564">
        <f t="shared" si="1"/>
        <v>0</v>
      </c>
      <c r="CK23" s="564">
        <f t="shared" si="1"/>
        <v>0</v>
      </c>
      <c r="CL23" s="564">
        <f t="shared" si="1"/>
        <v>0</v>
      </c>
      <c r="CM23" s="564">
        <f t="shared" si="1"/>
        <v>0</v>
      </c>
      <c r="CN23" s="564">
        <f t="shared" si="1"/>
        <v>0</v>
      </c>
      <c r="CO23" s="564">
        <f t="shared" si="1"/>
        <v>0</v>
      </c>
      <c r="CP23" s="564">
        <f t="shared" si="1"/>
        <v>0</v>
      </c>
      <c r="CQ23" s="564">
        <f t="shared" si="1"/>
        <v>0</v>
      </c>
      <c r="CR23" s="564" t="str">
        <f t="shared" si="1"/>
        <v>90</v>
      </c>
      <c r="CS23" s="564" t="str">
        <f t="shared" si="1"/>
        <v>91</v>
      </c>
      <c r="CT23" s="564" t="str">
        <f t="shared" si="1"/>
        <v>92</v>
      </c>
      <c r="CU23" s="564" t="str">
        <f t="shared" si="1"/>
        <v>93</v>
      </c>
      <c r="CV23" s="564" t="str">
        <f t="shared" si="1"/>
        <v>94</v>
      </c>
      <c r="CW23" s="564" t="str">
        <f t="shared" si="1"/>
        <v>95</v>
      </c>
      <c r="CX23" s="564" t="str">
        <f t="shared" si="1"/>
        <v>96</v>
      </c>
      <c r="CY23" s="564" t="str">
        <f t="shared" si="1"/>
        <v>97</v>
      </c>
      <c r="CZ23" s="564" t="str">
        <f t="shared" si="1"/>
        <v>98</v>
      </c>
      <c r="DA23" s="564" t="str">
        <f t="shared" si="1"/>
        <v>99</v>
      </c>
      <c r="DB23" s="564" t="str">
        <f t="shared" si="1"/>
        <v>100</v>
      </c>
      <c r="DC23" s="564" t="str">
        <f t="shared" si="1"/>
        <v>101</v>
      </c>
      <c r="DD23" s="564" t="str">
        <f t="shared" si="1"/>
        <v>102</v>
      </c>
      <c r="DE23" s="564" t="str">
        <f t="shared" si="1"/>
        <v>103</v>
      </c>
      <c r="DF23" s="564" t="str">
        <f t="shared" si="1"/>
        <v>104</v>
      </c>
      <c r="DG23" s="564" t="str">
        <f t="shared" si="1"/>
        <v>105</v>
      </c>
      <c r="DH23" s="564" t="str">
        <f t="shared" si="1"/>
        <v>106</v>
      </c>
      <c r="DI23" s="564" t="str">
        <f t="shared" si="1"/>
        <v>107</v>
      </c>
      <c r="DJ23" s="564" t="str">
        <f t="shared" si="1"/>
        <v>108</v>
      </c>
      <c r="DK23" s="564" t="str">
        <f t="shared" si="1"/>
        <v>109</v>
      </c>
      <c r="DL23" s="564" t="str">
        <f t="shared" si="1"/>
        <v>110</v>
      </c>
      <c r="DM23" s="564" t="str">
        <f t="shared" si="1"/>
        <v>111</v>
      </c>
      <c r="DN23" s="564" t="str">
        <f t="shared" si="1"/>
        <v>112</v>
      </c>
      <c r="DO23" s="564" t="str">
        <f t="shared" si="1"/>
        <v>113</v>
      </c>
      <c r="DP23" s="564" t="str">
        <f t="shared" si="1"/>
        <v>114</v>
      </c>
      <c r="DQ23" s="564" t="str">
        <f t="shared" si="1"/>
        <v>115</v>
      </c>
      <c r="DR23" s="564" t="str">
        <f t="shared" si="1"/>
        <v>116</v>
      </c>
      <c r="DS23" s="564" t="str">
        <f t="shared" si="1"/>
        <v>117</v>
      </c>
      <c r="DT23" s="564" t="str">
        <f t="shared" si="1"/>
        <v>118</v>
      </c>
      <c r="DU23" s="564" t="str">
        <f t="shared" si="1"/>
        <v>119</v>
      </c>
      <c r="DV23" s="564" t="str">
        <f t="shared" si="1"/>
        <v>120</v>
      </c>
      <c r="DW23" s="565" t="str">
        <f>DW29</f>
        <v>összesen:</v>
      </c>
    </row>
    <row r="24" spans="1:127" s="566" customFormat="1" ht="12.75">
      <c r="A24" s="566">
        <v>3</v>
      </c>
      <c r="B24" s="560">
        <f t="shared" si="0"/>
        <v>0</v>
      </c>
      <c r="C24" s="567"/>
      <c r="D24" s="568" t="s">
        <v>641</v>
      </c>
      <c r="E24" s="569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  <c r="CB24" s="570"/>
      <c r="CC24" s="570"/>
      <c r="CD24" s="570"/>
      <c r="CE24" s="570"/>
      <c r="CF24" s="570"/>
      <c r="CG24" s="570"/>
      <c r="CH24" s="570"/>
      <c r="CI24" s="570"/>
      <c r="CJ24" s="570"/>
      <c r="CK24" s="570"/>
      <c r="CL24" s="570"/>
      <c r="CM24" s="570"/>
      <c r="CN24" s="570"/>
      <c r="CO24" s="570"/>
      <c r="CP24" s="570"/>
      <c r="CQ24" s="570"/>
      <c r="CR24" s="570"/>
      <c r="CS24" s="570"/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  <c r="DK24" s="570"/>
      <c r="DL24" s="570"/>
      <c r="DM24" s="570"/>
      <c r="DN24" s="570"/>
      <c r="DO24" s="570"/>
      <c r="DP24" s="570"/>
      <c r="DQ24" s="570"/>
      <c r="DR24" s="570"/>
      <c r="DS24" s="570"/>
      <c r="DT24" s="570"/>
      <c r="DU24" s="570"/>
      <c r="DV24" s="570"/>
      <c r="DW24" s="571">
        <f>SUM(F24:DV24)</f>
        <v>0</v>
      </c>
    </row>
    <row r="25" spans="1:127" s="566" customFormat="1" ht="13.5" thickBot="1">
      <c r="A25" s="521">
        <v>4</v>
      </c>
      <c r="B25" s="560">
        <f t="shared" si="0"/>
        <v>0</v>
      </c>
      <c r="C25" s="567"/>
      <c r="D25" s="572" t="s">
        <v>642</v>
      </c>
      <c r="E25" s="573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0"/>
      <c r="CS25" s="570"/>
      <c r="CT25" s="570"/>
      <c r="CU25" s="570"/>
      <c r="CV25" s="570"/>
      <c r="CW25" s="570"/>
      <c r="CX25" s="570"/>
      <c r="CY25" s="570"/>
      <c r="CZ25" s="570"/>
      <c r="DA25" s="570"/>
      <c r="DB25" s="570"/>
      <c r="DC25" s="570"/>
      <c r="DD25" s="570"/>
      <c r="DE25" s="570"/>
      <c r="DF25" s="570"/>
      <c r="DG25" s="570"/>
      <c r="DH25" s="570"/>
      <c r="DI25" s="570"/>
      <c r="DJ25" s="570"/>
      <c r="DK25" s="570"/>
      <c r="DL25" s="570"/>
      <c r="DM25" s="570"/>
      <c r="DN25" s="570"/>
      <c r="DO25" s="570"/>
      <c r="DP25" s="570"/>
      <c r="DQ25" s="570"/>
      <c r="DR25" s="570"/>
      <c r="DS25" s="570"/>
      <c r="DT25" s="570"/>
      <c r="DU25" s="570"/>
      <c r="DV25" s="570"/>
      <c r="DW25" s="574">
        <f>SUM(F25:DV25)</f>
        <v>0</v>
      </c>
    </row>
    <row r="26" spans="1:127" s="576" customFormat="1" ht="12.75">
      <c r="A26" s="521">
        <v>5</v>
      </c>
      <c r="B26" s="560">
        <f t="shared" si="0"/>
        <v>0</v>
      </c>
      <c r="C26" s="522"/>
      <c r="D26" s="531"/>
      <c r="E26" s="531"/>
      <c r="F26" s="575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1"/>
      <c r="CZ26" s="531"/>
      <c r="DA26" s="531"/>
      <c r="DB26" s="531"/>
      <c r="DC26" s="531"/>
      <c r="DD26" s="531"/>
      <c r="DE26" s="531"/>
      <c r="DF26" s="531"/>
      <c r="DG26" s="531"/>
      <c r="DH26" s="531"/>
      <c r="DI26" s="531"/>
      <c r="DJ26" s="531"/>
      <c r="DK26" s="531"/>
      <c r="DL26" s="531"/>
      <c r="DM26" s="531"/>
      <c r="DN26" s="531"/>
      <c r="DO26" s="531"/>
      <c r="DP26" s="531"/>
      <c r="DQ26" s="531"/>
      <c r="DR26" s="531"/>
      <c r="DS26" s="531"/>
      <c r="DT26" s="531"/>
      <c r="DU26" s="531"/>
      <c r="DV26" s="531"/>
      <c r="DW26" s="531"/>
    </row>
    <row r="27" spans="1:127" ht="12.75">
      <c r="A27" s="566">
        <v>6</v>
      </c>
      <c r="B27" s="560">
        <f t="shared" si="0"/>
        <v>0</v>
      </c>
      <c r="C27" s="522"/>
      <c r="D27" s="541"/>
      <c r="E27" s="531"/>
      <c r="F27" s="531"/>
      <c r="G27" s="531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516"/>
      <c r="CK27" s="516"/>
      <c r="CL27" s="516"/>
      <c r="CM27" s="516"/>
      <c r="CN27" s="516"/>
      <c r="CO27" s="516"/>
      <c r="CP27" s="516"/>
      <c r="CQ27" s="516"/>
      <c r="CR27" s="516"/>
      <c r="CS27" s="516"/>
      <c r="CT27" s="516"/>
      <c r="CU27" s="516"/>
      <c r="CV27" s="516"/>
      <c r="CW27" s="516"/>
      <c r="CX27" s="516"/>
      <c r="CY27" s="516"/>
      <c r="CZ27" s="516"/>
      <c r="DA27" s="516"/>
      <c r="DB27" s="516"/>
      <c r="DC27" s="516"/>
      <c r="DD27" s="516"/>
      <c r="DE27" s="516"/>
      <c r="DF27" s="516"/>
      <c r="DG27" s="516"/>
      <c r="DH27" s="516"/>
      <c r="DI27" s="516"/>
      <c r="DJ27" s="516"/>
      <c r="DK27" s="516"/>
      <c r="DL27" s="516"/>
      <c r="DM27" s="516"/>
      <c r="DN27" s="516"/>
      <c r="DO27" s="516"/>
      <c r="DP27" s="516"/>
      <c r="DQ27" s="516"/>
      <c r="DR27" s="516"/>
      <c r="DS27" s="516"/>
      <c r="DT27" s="516"/>
      <c r="DU27" s="516"/>
      <c r="DV27" s="516"/>
      <c r="DW27" s="516"/>
    </row>
    <row r="28" spans="1:127" ht="13.5" thickBot="1">
      <c r="A28" s="521">
        <v>7</v>
      </c>
      <c r="B28" s="560">
        <f t="shared" si="0"/>
        <v>0</v>
      </c>
      <c r="C28" s="522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6"/>
      <c r="CZ28" s="516"/>
      <c r="DA28" s="516"/>
      <c r="DB28" s="516"/>
      <c r="DC28" s="516"/>
      <c r="DD28" s="516"/>
      <c r="DE28" s="516"/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6"/>
    </row>
    <row r="29" spans="1:127" s="559" customFormat="1" ht="19.5" customHeight="1" thickBot="1">
      <c r="A29" s="559">
        <v>8</v>
      </c>
      <c r="B29" s="560" t="str">
        <f t="shared" si="0"/>
        <v>Szabadszállás</v>
      </c>
      <c r="C29" s="561"/>
      <c r="D29" s="562" t="s">
        <v>640</v>
      </c>
      <c r="E29" s="563"/>
      <c r="F29" s="577" t="str">
        <f>alapadatok!F26</f>
        <v>Szabadszállás</v>
      </c>
      <c r="G29" s="577" t="str">
        <f>alapadatok!F27</f>
        <v>Fót</v>
      </c>
      <c r="H29" s="577">
        <f>alapadatok!F28</f>
        <v>0</v>
      </c>
      <c r="I29" s="577">
        <f>alapadatok!F29</f>
        <v>0</v>
      </c>
      <c r="J29" s="577">
        <f>alapadatok!F30</f>
        <v>0</v>
      </c>
      <c r="K29" s="577">
        <f>alapadatok!F31</f>
        <v>0</v>
      </c>
      <c r="L29" s="577">
        <f>alapadatok!F32</f>
        <v>0</v>
      </c>
      <c r="M29" s="577">
        <f>alapadatok!F33</f>
        <v>0</v>
      </c>
      <c r="N29" s="577">
        <f>alapadatok!F34</f>
        <v>0</v>
      </c>
      <c r="O29" s="577">
        <f>alapadatok!F35</f>
        <v>0</v>
      </c>
      <c r="P29" s="577">
        <f>alapadatok!F36</f>
        <v>0</v>
      </c>
      <c r="Q29" s="577">
        <f>alapadatok!F37</f>
        <v>0</v>
      </c>
      <c r="R29" s="577">
        <f>alapadatok!F38</f>
        <v>0</v>
      </c>
      <c r="S29" s="577">
        <f>alapadatok!F39</f>
        <v>0</v>
      </c>
      <c r="T29" s="577">
        <f>alapadatok!F40</f>
        <v>0</v>
      </c>
      <c r="U29" s="577">
        <f>alapadatok!F41</f>
        <v>0</v>
      </c>
      <c r="V29" s="577">
        <f>alapadatok!F42</f>
        <v>0</v>
      </c>
      <c r="W29" s="577">
        <f>alapadatok!F43</f>
        <v>0</v>
      </c>
      <c r="X29" s="577">
        <f>alapadatok!F44</f>
        <v>0</v>
      </c>
      <c r="Y29" s="577">
        <f>alapadatok!F45</f>
        <v>0</v>
      </c>
      <c r="Z29" s="578">
        <f>alapadatok!F46</f>
        <v>0</v>
      </c>
      <c r="AA29" s="578">
        <f>alapadatok!F47</f>
        <v>0</v>
      </c>
      <c r="AB29" s="578">
        <f>alapadatok!F48</f>
        <v>0</v>
      </c>
      <c r="AC29" s="578">
        <f>alapadatok!F49</f>
        <v>0</v>
      </c>
      <c r="AD29" s="578">
        <f>alapadatok!F50</f>
        <v>0</v>
      </c>
      <c r="AE29" s="578">
        <f>alapadatok!F51</f>
        <v>0</v>
      </c>
      <c r="AF29" s="578">
        <f>alapadatok!F52</f>
        <v>0</v>
      </c>
      <c r="AG29" s="578">
        <f>alapadatok!F53</f>
        <v>0</v>
      </c>
      <c r="AH29" s="578">
        <f>alapadatok!F54</f>
        <v>0</v>
      </c>
      <c r="AI29" s="579">
        <f>alapadatok!F55</f>
        <v>0</v>
      </c>
      <c r="AJ29" s="579" t="str">
        <f>alapadatok!F56</f>
        <v>30</v>
      </c>
      <c r="AK29" s="579">
        <f>alapadatok!F57</f>
        <v>0</v>
      </c>
      <c r="AL29" s="579">
        <f>alapadatok!F58</f>
        <v>0</v>
      </c>
      <c r="AM29" s="579">
        <f>alapadatok!F59</f>
        <v>0</v>
      </c>
      <c r="AN29" s="579">
        <f>alapadatok!F60</f>
        <v>0</v>
      </c>
      <c r="AO29" s="579">
        <f>alapadatok!F61</f>
        <v>0</v>
      </c>
      <c r="AP29" s="579">
        <f>alapadatok!F62</f>
        <v>0</v>
      </c>
      <c r="AQ29" s="579">
        <f>alapadatok!F63</f>
        <v>0</v>
      </c>
      <c r="AR29" s="579">
        <f>alapadatok!F64</f>
        <v>0</v>
      </c>
      <c r="AS29" s="579">
        <f>alapadatok!F65</f>
        <v>0</v>
      </c>
      <c r="AT29" s="579">
        <f>alapadatok!F66</f>
        <v>0</v>
      </c>
      <c r="AU29" s="579">
        <f>alapadatok!F67</f>
        <v>0</v>
      </c>
      <c r="AV29" s="579">
        <f>alapadatok!F68</f>
        <v>0</v>
      </c>
      <c r="AW29" s="579">
        <f>alapadatok!F69</f>
        <v>0</v>
      </c>
      <c r="AX29" s="579">
        <f>alapadatok!F70</f>
        <v>0</v>
      </c>
      <c r="AY29" s="579">
        <f>alapadatok!F71</f>
        <v>0</v>
      </c>
      <c r="AZ29" s="579">
        <f>alapadatok!F72</f>
        <v>0</v>
      </c>
      <c r="BA29" s="579">
        <f>alapadatok!F73</f>
        <v>0</v>
      </c>
      <c r="BB29" s="579">
        <f>alapadatok!F74</f>
        <v>0</v>
      </c>
      <c r="BC29" s="579">
        <f>alapadatok!F75</f>
        <v>0</v>
      </c>
      <c r="BD29" s="579">
        <f>alapadatok!F76</f>
        <v>0</v>
      </c>
      <c r="BE29" s="579">
        <f>alapadatok!F77</f>
        <v>0</v>
      </c>
      <c r="BF29" s="579">
        <f>alapadatok!F78</f>
        <v>0</v>
      </c>
      <c r="BG29" s="579">
        <f>alapadatok!F79</f>
        <v>0</v>
      </c>
      <c r="BH29" s="579">
        <f>alapadatok!F80</f>
        <v>0</v>
      </c>
      <c r="BI29" s="579">
        <f>alapadatok!F81</f>
        <v>0</v>
      </c>
      <c r="BJ29" s="579">
        <f>alapadatok!F82</f>
        <v>0</v>
      </c>
      <c r="BK29" s="579">
        <f>alapadatok!F83</f>
        <v>0</v>
      </c>
      <c r="BL29" s="579">
        <f>alapadatok!F84</f>
        <v>0</v>
      </c>
      <c r="BM29" s="579">
        <f>alapadatok!F85</f>
        <v>0</v>
      </c>
      <c r="BN29" s="579">
        <f>alapadatok!F86</f>
        <v>0</v>
      </c>
      <c r="BO29" s="579">
        <f>alapadatok!F87</f>
        <v>0</v>
      </c>
      <c r="BP29" s="579">
        <f>alapadatok!F88</f>
        <v>0</v>
      </c>
      <c r="BQ29" s="579">
        <f>alapadatok!F89</f>
        <v>0</v>
      </c>
      <c r="BR29" s="579">
        <f>alapadatok!F90</f>
        <v>0</v>
      </c>
      <c r="BS29" s="579">
        <f>alapadatok!F91</f>
        <v>0</v>
      </c>
      <c r="BT29" s="579">
        <f>alapadatok!F92</f>
        <v>0</v>
      </c>
      <c r="BU29" s="579">
        <f>alapadatok!F93</f>
        <v>0</v>
      </c>
      <c r="BV29" s="579">
        <f>alapadatok!F94</f>
        <v>0</v>
      </c>
      <c r="BW29" s="579">
        <f>alapadatok!F95</f>
        <v>0</v>
      </c>
      <c r="BX29" s="579">
        <f>alapadatok!F96</f>
        <v>0</v>
      </c>
      <c r="BY29" s="579">
        <f>alapadatok!F97</f>
        <v>0</v>
      </c>
      <c r="BZ29" s="579">
        <f>alapadatok!F98</f>
        <v>0</v>
      </c>
      <c r="CA29" s="579">
        <f>alapadatok!F99</f>
        <v>0</v>
      </c>
      <c r="CB29" s="579">
        <f>alapadatok!F100</f>
        <v>0</v>
      </c>
      <c r="CC29" s="579">
        <f>alapadatok!F101</f>
        <v>0</v>
      </c>
      <c r="CD29" s="579">
        <f>alapadatok!F102</f>
        <v>0</v>
      </c>
      <c r="CE29" s="579">
        <f>alapadatok!F103</f>
        <v>0</v>
      </c>
      <c r="CF29" s="579">
        <f>alapadatok!F104</f>
        <v>0</v>
      </c>
      <c r="CG29" s="579">
        <f>alapadatok!F105</f>
        <v>0</v>
      </c>
      <c r="CH29" s="579">
        <f>alapadatok!F106</f>
        <v>0</v>
      </c>
      <c r="CI29" s="579">
        <f>alapadatok!F107</f>
        <v>0</v>
      </c>
      <c r="CJ29" s="579">
        <f>alapadatok!F108</f>
        <v>0</v>
      </c>
      <c r="CK29" s="579">
        <f>alapadatok!F109</f>
        <v>0</v>
      </c>
      <c r="CL29" s="579">
        <f>alapadatok!F110</f>
        <v>0</v>
      </c>
      <c r="CM29" s="579">
        <f>alapadatok!F111</f>
        <v>0</v>
      </c>
      <c r="CN29" s="579">
        <f>alapadatok!F112</f>
        <v>0</v>
      </c>
      <c r="CO29" s="579">
        <f>alapadatok!F113</f>
        <v>0</v>
      </c>
      <c r="CP29" s="579">
        <f>alapadatok!F114</f>
        <v>0</v>
      </c>
      <c r="CQ29" s="579">
        <f>alapadatok!F115</f>
        <v>0</v>
      </c>
      <c r="CR29" s="579" t="str">
        <f>alapadatok!F116</f>
        <v>90</v>
      </c>
      <c r="CS29" s="578" t="str">
        <f>alapadatok!F117</f>
        <v>91</v>
      </c>
      <c r="CT29" s="578" t="str">
        <f>alapadatok!F118</f>
        <v>92</v>
      </c>
      <c r="CU29" s="578" t="str">
        <f>alapadatok!F119</f>
        <v>93</v>
      </c>
      <c r="CV29" s="578" t="str">
        <f>alapadatok!F120</f>
        <v>94</v>
      </c>
      <c r="CW29" s="578" t="str">
        <f>alapadatok!F121</f>
        <v>95</v>
      </c>
      <c r="CX29" s="578" t="str">
        <f>alapadatok!F122</f>
        <v>96</v>
      </c>
      <c r="CY29" s="578" t="str">
        <f>alapadatok!F123</f>
        <v>97</v>
      </c>
      <c r="CZ29" s="578" t="str">
        <f>alapadatok!F124</f>
        <v>98</v>
      </c>
      <c r="DA29" s="578" t="str">
        <f>alapadatok!F125</f>
        <v>99</v>
      </c>
      <c r="DB29" s="578" t="str">
        <f>alapadatok!F126</f>
        <v>100</v>
      </c>
      <c r="DC29" s="578" t="str">
        <f>alapadatok!F127</f>
        <v>101</v>
      </c>
      <c r="DD29" s="578" t="str">
        <f>alapadatok!F128</f>
        <v>102</v>
      </c>
      <c r="DE29" s="578" t="str">
        <f>alapadatok!F129</f>
        <v>103</v>
      </c>
      <c r="DF29" s="578" t="str">
        <f>alapadatok!F130</f>
        <v>104</v>
      </c>
      <c r="DG29" s="578" t="str">
        <f>alapadatok!F131</f>
        <v>105</v>
      </c>
      <c r="DH29" s="578" t="str">
        <f>alapadatok!F132</f>
        <v>106</v>
      </c>
      <c r="DI29" s="578" t="str">
        <f>alapadatok!F133</f>
        <v>107</v>
      </c>
      <c r="DJ29" s="578" t="str">
        <f>alapadatok!F134</f>
        <v>108</v>
      </c>
      <c r="DK29" s="578" t="str">
        <f>alapadatok!F135</f>
        <v>109</v>
      </c>
      <c r="DL29" s="578" t="str">
        <f>alapadatok!F136</f>
        <v>110</v>
      </c>
      <c r="DM29" s="578" t="str">
        <f>alapadatok!F137</f>
        <v>111</v>
      </c>
      <c r="DN29" s="578" t="str">
        <f>alapadatok!F138</f>
        <v>112</v>
      </c>
      <c r="DO29" s="578" t="str">
        <f>alapadatok!F139</f>
        <v>113</v>
      </c>
      <c r="DP29" s="578" t="str">
        <f>alapadatok!F140</f>
        <v>114</v>
      </c>
      <c r="DQ29" s="578" t="str">
        <f>alapadatok!F141</f>
        <v>115</v>
      </c>
      <c r="DR29" s="578" t="str">
        <f>alapadatok!F142</f>
        <v>116</v>
      </c>
      <c r="DS29" s="578" t="str">
        <f>alapadatok!F143</f>
        <v>117</v>
      </c>
      <c r="DT29" s="578" t="str">
        <f>alapadatok!F144</f>
        <v>118</v>
      </c>
      <c r="DU29" s="578" t="str">
        <f>alapadatok!F145</f>
        <v>119</v>
      </c>
      <c r="DV29" s="578" t="str">
        <f>alapadatok!F146</f>
        <v>120</v>
      </c>
      <c r="DW29" s="580" t="s">
        <v>643</v>
      </c>
    </row>
    <row r="30" spans="1:134" ht="13.5" thickBot="1">
      <c r="A30" s="566">
        <v>9</v>
      </c>
      <c r="B30" s="560">
        <f t="shared" si="0"/>
        <v>0</v>
      </c>
      <c r="C30" s="522"/>
      <c r="D30" s="581"/>
      <c r="E30" s="576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31"/>
      <c r="BQ30" s="531"/>
      <c r="BR30" s="531"/>
      <c r="BS30" s="531"/>
      <c r="BT30" s="531"/>
      <c r="BU30" s="531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  <c r="CV30" s="531"/>
      <c r="CW30" s="531"/>
      <c r="CX30" s="531"/>
      <c r="CY30" s="531"/>
      <c r="CZ30" s="531"/>
      <c r="DA30" s="531"/>
      <c r="DB30" s="531"/>
      <c r="DC30" s="531"/>
      <c r="DD30" s="531"/>
      <c r="DE30" s="531"/>
      <c r="DF30" s="531"/>
      <c r="DG30" s="531"/>
      <c r="DH30" s="531"/>
      <c r="DI30" s="531"/>
      <c r="DJ30" s="531"/>
      <c r="DK30" s="531"/>
      <c r="DL30" s="531"/>
      <c r="DM30" s="531"/>
      <c r="DN30" s="531"/>
      <c r="DO30" s="531"/>
      <c r="DP30" s="531"/>
      <c r="DQ30" s="531"/>
      <c r="DR30" s="531"/>
      <c r="DS30" s="531"/>
      <c r="DT30" s="531"/>
      <c r="DU30" s="531"/>
      <c r="DV30" s="531"/>
      <c r="DW30" s="582"/>
      <c r="DX30" s="583"/>
      <c r="DY30" s="583"/>
      <c r="DZ30" s="583"/>
      <c r="EA30" s="583"/>
      <c r="EB30" s="583"/>
      <c r="EC30" s="583"/>
      <c r="ED30" s="583"/>
    </row>
    <row r="31" spans="1:134" ht="21" customHeight="1" thickBot="1">
      <c r="A31" s="521">
        <v>10</v>
      </c>
      <c r="B31" s="560">
        <f t="shared" si="0"/>
        <v>0</v>
      </c>
      <c r="C31" s="522"/>
      <c r="D31" s="562" t="s">
        <v>644</v>
      </c>
      <c r="E31" s="584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5"/>
      <c r="CF31" s="585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/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585"/>
      <c r="DW31" s="586"/>
      <c r="DX31" s="583"/>
      <c r="DY31" s="583"/>
      <c r="DZ31" s="583"/>
      <c r="EA31" s="583"/>
      <c r="EB31" s="583"/>
      <c r="EC31" s="583"/>
      <c r="ED31" s="583"/>
    </row>
    <row r="32" spans="1:127" s="566" customFormat="1" ht="12.75">
      <c r="A32" s="521">
        <v>11</v>
      </c>
      <c r="B32" s="560">
        <f t="shared" si="0"/>
        <v>0</v>
      </c>
      <c r="C32" s="522"/>
      <c r="D32" s="570"/>
      <c r="E32" s="587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70"/>
      <c r="CO32" s="570"/>
      <c r="CP32" s="570"/>
      <c r="CQ32" s="570"/>
      <c r="CR32" s="570"/>
      <c r="CS32" s="570"/>
      <c r="CT32" s="570"/>
      <c r="CU32" s="570"/>
      <c r="CV32" s="570"/>
      <c r="CW32" s="570"/>
      <c r="CX32" s="570"/>
      <c r="CY32" s="570"/>
      <c r="CZ32" s="570"/>
      <c r="DA32" s="570"/>
      <c r="DB32" s="570"/>
      <c r="DC32" s="570"/>
      <c r="DD32" s="570"/>
      <c r="DE32" s="570"/>
      <c r="DF32" s="570"/>
      <c r="DG32" s="570"/>
      <c r="DH32" s="570"/>
      <c r="DI32" s="570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88">
        <f>SUM(F32:DV32)</f>
        <v>0</v>
      </c>
    </row>
    <row r="33" spans="1:127" s="566" customFormat="1" ht="12.75">
      <c r="A33" s="566">
        <v>12</v>
      </c>
      <c r="B33" s="560">
        <f t="shared" si="0"/>
        <v>0</v>
      </c>
      <c r="C33" s="522"/>
      <c r="D33" s="570"/>
      <c r="E33" s="589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0"/>
      <c r="CC33" s="570"/>
      <c r="CD33" s="570"/>
      <c r="CE33" s="570"/>
      <c r="CF33" s="570"/>
      <c r="CG33" s="570"/>
      <c r="CH33" s="570"/>
      <c r="CI33" s="570"/>
      <c r="CJ33" s="570"/>
      <c r="CK33" s="570"/>
      <c r="CL33" s="570"/>
      <c r="CM33" s="570"/>
      <c r="CN33" s="570"/>
      <c r="CO33" s="570"/>
      <c r="CP33" s="570"/>
      <c r="CQ33" s="570"/>
      <c r="CR33" s="570"/>
      <c r="CS33" s="570"/>
      <c r="CT33" s="570"/>
      <c r="CU33" s="570"/>
      <c r="CV33" s="570"/>
      <c r="CW33" s="570"/>
      <c r="CX33" s="570"/>
      <c r="CY33" s="570"/>
      <c r="CZ33" s="570"/>
      <c r="DA33" s="570"/>
      <c r="DB33" s="570"/>
      <c r="DC33" s="570"/>
      <c r="DD33" s="570"/>
      <c r="DE33" s="570"/>
      <c r="DF33" s="570"/>
      <c r="DG33" s="570"/>
      <c r="DH33" s="570"/>
      <c r="DI33" s="570"/>
      <c r="DJ33" s="570"/>
      <c r="DK33" s="570"/>
      <c r="DL33" s="570"/>
      <c r="DM33" s="570"/>
      <c r="DN33" s="570"/>
      <c r="DO33" s="570"/>
      <c r="DP33" s="570"/>
      <c r="DQ33" s="570"/>
      <c r="DR33" s="570"/>
      <c r="DS33" s="570"/>
      <c r="DT33" s="570"/>
      <c r="DU33" s="570"/>
      <c r="DV33" s="570"/>
      <c r="DW33" s="588">
        <f aca="true" t="shared" si="2" ref="DW33:DW56">SUM(F33:DV33)</f>
        <v>0</v>
      </c>
    </row>
    <row r="34" spans="1:127" s="566" customFormat="1" ht="12.75">
      <c r="A34" s="521">
        <v>13</v>
      </c>
      <c r="B34" s="560">
        <f t="shared" si="0"/>
        <v>0</v>
      </c>
      <c r="C34" s="522"/>
      <c r="D34" s="570"/>
      <c r="E34" s="589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  <c r="BL34" s="570"/>
      <c r="BM34" s="570"/>
      <c r="BN34" s="570"/>
      <c r="BO34" s="570"/>
      <c r="BP34" s="570"/>
      <c r="BQ34" s="570"/>
      <c r="BR34" s="570"/>
      <c r="BS34" s="570"/>
      <c r="BT34" s="570"/>
      <c r="BU34" s="570"/>
      <c r="BV34" s="570"/>
      <c r="BW34" s="570"/>
      <c r="BX34" s="570"/>
      <c r="BY34" s="570"/>
      <c r="BZ34" s="570"/>
      <c r="CA34" s="570"/>
      <c r="CB34" s="570"/>
      <c r="CC34" s="570"/>
      <c r="CD34" s="570"/>
      <c r="CE34" s="570"/>
      <c r="CF34" s="570"/>
      <c r="CG34" s="570"/>
      <c r="CH34" s="570"/>
      <c r="CI34" s="570"/>
      <c r="CJ34" s="570"/>
      <c r="CK34" s="570"/>
      <c r="CL34" s="570"/>
      <c r="CM34" s="570"/>
      <c r="CN34" s="570"/>
      <c r="CO34" s="570"/>
      <c r="CP34" s="570"/>
      <c r="CQ34" s="570"/>
      <c r="CR34" s="570"/>
      <c r="CS34" s="570"/>
      <c r="CT34" s="570"/>
      <c r="CU34" s="570"/>
      <c r="CV34" s="570"/>
      <c r="CW34" s="570"/>
      <c r="CX34" s="570"/>
      <c r="CY34" s="570"/>
      <c r="CZ34" s="570"/>
      <c r="DA34" s="570"/>
      <c r="DB34" s="570"/>
      <c r="DC34" s="570"/>
      <c r="DD34" s="570"/>
      <c r="DE34" s="570"/>
      <c r="DF34" s="570"/>
      <c r="DG34" s="570"/>
      <c r="DH34" s="570"/>
      <c r="DI34" s="570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88">
        <f t="shared" si="2"/>
        <v>0</v>
      </c>
    </row>
    <row r="35" spans="1:127" s="566" customFormat="1" ht="12.75">
      <c r="A35" s="521">
        <v>14</v>
      </c>
      <c r="B35" s="560">
        <f t="shared" si="0"/>
        <v>0</v>
      </c>
      <c r="C35" s="522"/>
      <c r="D35" s="570"/>
      <c r="E35" s="589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0"/>
      <c r="CC35" s="570"/>
      <c r="CD35" s="570"/>
      <c r="CE35" s="570"/>
      <c r="CF35" s="570"/>
      <c r="CG35" s="570"/>
      <c r="CH35" s="570"/>
      <c r="CI35" s="570"/>
      <c r="CJ35" s="570"/>
      <c r="CK35" s="570"/>
      <c r="CL35" s="570"/>
      <c r="CM35" s="570"/>
      <c r="CN35" s="570"/>
      <c r="CO35" s="570"/>
      <c r="CP35" s="570"/>
      <c r="CQ35" s="570"/>
      <c r="CR35" s="570"/>
      <c r="CS35" s="570"/>
      <c r="CT35" s="570"/>
      <c r="CU35" s="570"/>
      <c r="CV35" s="570"/>
      <c r="CW35" s="570"/>
      <c r="CX35" s="570"/>
      <c r="CY35" s="570"/>
      <c r="CZ35" s="570"/>
      <c r="DA35" s="570"/>
      <c r="DB35" s="570"/>
      <c r="DC35" s="570"/>
      <c r="DD35" s="570"/>
      <c r="DE35" s="570"/>
      <c r="DF35" s="570"/>
      <c r="DG35" s="570"/>
      <c r="DH35" s="570"/>
      <c r="DI35" s="570"/>
      <c r="DJ35" s="570"/>
      <c r="DK35" s="570"/>
      <c r="DL35" s="570"/>
      <c r="DM35" s="570"/>
      <c r="DN35" s="570"/>
      <c r="DO35" s="570"/>
      <c r="DP35" s="570"/>
      <c r="DQ35" s="570"/>
      <c r="DR35" s="570"/>
      <c r="DS35" s="570"/>
      <c r="DT35" s="570"/>
      <c r="DU35" s="570"/>
      <c r="DV35" s="570"/>
      <c r="DW35" s="588">
        <f t="shared" si="2"/>
        <v>0</v>
      </c>
    </row>
    <row r="36" spans="1:127" s="566" customFormat="1" ht="12.75">
      <c r="A36" s="566">
        <v>15</v>
      </c>
      <c r="B36" s="560">
        <f t="shared" si="0"/>
        <v>0</v>
      </c>
      <c r="C36" s="522"/>
      <c r="D36" s="570"/>
      <c r="E36" s="589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70"/>
      <c r="BY36" s="570"/>
      <c r="BZ36" s="570"/>
      <c r="CA36" s="570"/>
      <c r="CB36" s="570"/>
      <c r="CC36" s="570"/>
      <c r="CD36" s="570"/>
      <c r="CE36" s="570"/>
      <c r="CF36" s="570"/>
      <c r="CG36" s="570"/>
      <c r="CH36" s="570"/>
      <c r="CI36" s="570"/>
      <c r="CJ36" s="570"/>
      <c r="CK36" s="570"/>
      <c r="CL36" s="570"/>
      <c r="CM36" s="570"/>
      <c r="CN36" s="570"/>
      <c r="CO36" s="570"/>
      <c r="CP36" s="570"/>
      <c r="CQ36" s="570"/>
      <c r="CR36" s="570"/>
      <c r="CS36" s="570"/>
      <c r="CT36" s="570"/>
      <c r="CU36" s="570"/>
      <c r="CV36" s="570"/>
      <c r="CW36" s="570"/>
      <c r="CX36" s="570"/>
      <c r="CY36" s="570"/>
      <c r="CZ36" s="570"/>
      <c r="DA36" s="570"/>
      <c r="DB36" s="570"/>
      <c r="DC36" s="570"/>
      <c r="DD36" s="570"/>
      <c r="DE36" s="570"/>
      <c r="DF36" s="570"/>
      <c r="DG36" s="570"/>
      <c r="DH36" s="570"/>
      <c r="DI36" s="570"/>
      <c r="DJ36" s="570"/>
      <c r="DK36" s="570"/>
      <c r="DL36" s="570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88">
        <f t="shared" si="2"/>
        <v>0</v>
      </c>
    </row>
    <row r="37" spans="1:127" s="566" customFormat="1" ht="12.75">
      <c r="A37" s="521">
        <v>16</v>
      </c>
      <c r="B37" s="560">
        <f t="shared" si="0"/>
        <v>0</v>
      </c>
      <c r="C37" s="522"/>
      <c r="D37" s="570"/>
      <c r="E37" s="589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  <c r="BL37" s="570"/>
      <c r="BM37" s="570"/>
      <c r="BN37" s="570"/>
      <c r="BO37" s="570"/>
      <c r="BP37" s="570"/>
      <c r="BQ37" s="570"/>
      <c r="BR37" s="570"/>
      <c r="BS37" s="570"/>
      <c r="BT37" s="570"/>
      <c r="BU37" s="570"/>
      <c r="BV37" s="570"/>
      <c r="BW37" s="570"/>
      <c r="BX37" s="570"/>
      <c r="BY37" s="570"/>
      <c r="BZ37" s="570"/>
      <c r="CA37" s="570"/>
      <c r="CB37" s="570"/>
      <c r="CC37" s="570"/>
      <c r="CD37" s="570"/>
      <c r="CE37" s="570"/>
      <c r="CF37" s="570"/>
      <c r="CG37" s="570"/>
      <c r="CH37" s="570"/>
      <c r="CI37" s="570"/>
      <c r="CJ37" s="570"/>
      <c r="CK37" s="570"/>
      <c r="CL37" s="570"/>
      <c r="CM37" s="570"/>
      <c r="CN37" s="570"/>
      <c r="CO37" s="570"/>
      <c r="CP37" s="570"/>
      <c r="CQ37" s="570"/>
      <c r="CR37" s="570"/>
      <c r="CS37" s="570"/>
      <c r="CT37" s="570"/>
      <c r="CU37" s="570"/>
      <c r="CV37" s="570"/>
      <c r="CW37" s="570"/>
      <c r="CX37" s="570"/>
      <c r="CY37" s="570"/>
      <c r="CZ37" s="570"/>
      <c r="DA37" s="570"/>
      <c r="DB37" s="570"/>
      <c r="DC37" s="570"/>
      <c r="DD37" s="570"/>
      <c r="DE37" s="570"/>
      <c r="DF37" s="570"/>
      <c r="DG37" s="570"/>
      <c r="DH37" s="570"/>
      <c r="DI37" s="570"/>
      <c r="DJ37" s="570"/>
      <c r="DK37" s="570"/>
      <c r="DL37" s="570"/>
      <c r="DM37" s="570"/>
      <c r="DN37" s="570"/>
      <c r="DO37" s="570"/>
      <c r="DP37" s="570"/>
      <c r="DQ37" s="570"/>
      <c r="DR37" s="570"/>
      <c r="DS37" s="570"/>
      <c r="DT37" s="570"/>
      <c r="DU37" s="570"/>
      <c r="DV37" s="570"/>
      <c r="DW37" s="588">
        <f t="shared" si="2"/>
        <v>0</v>
      </c>
    </row>
    <row r="38" spans="1:127" s="566" customFormat="1" ht="12.75">
      <c r="A38" s="521">
        <v>17</v>
      </c>
      <c r="B38" s="560">
        <f t="shared" si="0"/>
        <v>0</v>
      </c>
      <c r="C38" s="522"/>
      <c r="D38" s="570"/>
      <c r="E38" s="589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0"/>
      <c r="BX38" s="570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0"/>
      <c r="CS38" s="570"/>
      <c r="CT38" s="570"/>
      <c r="CU38" s="570"/>
      <c r="CV38" s="570"/>
      <c r="CW38" s="570"/>
      <c r="CX38" s="570"/>
      <c r="CY38" s="570"/>
      <c r="CZ38" s="570"/>
      <c r="DA38" s="570"/>
      <c r="DB38" s="570"/>
      <c r="DC38" s="570"/>
      <c r="DD38" s="570"/>
      <c r="DE38" s="570"/>
      <c r="DF38" s="570"/>
      <c r="DG38" s="570"/>
      <c r="DH38" s="570"/>
      <c r="DI38" s="570"/>
      <c r="DJ38" s="570"/>
      <c r="DK38" s="570"/>
      <c r="DL38" s="570"/>
      <c r="DM38" s="570"/>
      <c r="DN38" s="570"/>
      <c r="DO38" s="570"/>
      <c r="DP38" s="570"/>
      <c r="DQ38" s="570"/>
      <c r="DR38" s="570"/>
      <c r="DS38" s="570"/>
      <c r="DT38" s="570"/>
      <c r="DU38" s="570"/>
      <c r="DV38" s="570"/>
      <c r="DW38" s="588">
        <f t="shared" si="2"/>
        <v>0</v>
      </c>
    </row>
    <row r="39" spans="1:127" s="566" customFormat="1" ht="12.75">
      <c r="A39" s="566">
        <v>18</v>
      </c>
      <c r="B39" s="560">
        <f t="shared" si="0"/>
        <v>0</v>
      </c>
      <c r="C39" s="522"/>
      <c r="D39" s="570"/>
      <c r="E39" s="589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  <c r="BL39" s="570"/>
      <c r="BM39" s="570"/>
      <c r="BN39" s="570"/>
      <c r="BO39" s="570"/>
      <c r="BP39" s="570"/>
      <c r="BQ39" s="570"/>
      <c r="BR39" s="570"/>
      <c r="BS39" s="570"/>
      <c r="BT39" s="570"/>
      <c r="BU39" s="570"/>
      <c r="BV39" s="570"/>
      <c r="BW39" s="570"/>
      <c r="BX39" s="570"/>
      <c r="BY39" s="570"/>
      <c r="BZ39" s="570"/>
      <c r="CA39" s="570"/>
      <c r="CB39" s="570"/>
      <c r="CC39" s="570"/>
      <c r="CD39" s="570"/>
      <c r="CE39" s="570"/>
      <c r="CF39" s="570"/>
      <c r="CG39" s="570"/>
      <c r="CH39" s="570"/>
      <c r="CI39" s="570"/>
      <c r="CJ39" s="570"/>
      <c r="CK39" s="570"/>
      <c r="CL39" s="570"/>
      <c r="CM39" s="570"/>
      <c r="CN39" s="570"/>
      <c r="CO39" s="570"/>
      <c r="CP39" s="570"/>
      <c r="CQ39" s="570"/>
      <c r="CR39" s="570"/>
      <c r="CS39" s="570"/>
      <c r="CT39" s="570"/>
      <c r="CU39" s="570"/>
      <c r="CV39" s="570"/>
      <c r="CW39" s="570"/>
      <c r="CX39" s="570"/>
      <c r="CY39" s="570"/>
      <c r="CZ39" s="570"/>
      <c r="DA39" s="570"/>
      <c r="DB39" s="570"/>
      <c r="DC39" s="570"/>
      <c r="DD39" s="570"/>
      <c r="DE39" s="570"/>
      <c r="DF39" s="570"/>
      <c r="DG39" s="570"/>
      <c r="DH39" s="570"/>
      <c r="DI39" s="570"/>
      <c r="DJ39" s="570"/>
      <c r="DK39" s="570"/>
      <c r="DL39" s="570"/>
      <c r="DM39" s="570"/>
      <c r="DN39" s="570"/>
      <c r="DO39" s="570"/>
      <c r="DP39" s="570"/>
      <c r="DQ39" s="570"/>
      <c r="DR39" s="570"/>
      <c r="DS39" s="570"/>
      <c r="DT39" s="570"/>
      <c r="DU39" s="570"/>
      <c r="DV39" s="570"/>
      <c r="DW39" s="588">
        <f t="shared" si="2"/>
        <v>0</v>
      </c>
    </row>
    <row r="40" spans="1:127" s="566" customFormat="1" ht="12.75">
      <c r="A40" s="521">
        <v>19</v>
      </c>
      <c r="B40" s="560">
        <f t="shared" si="0"/>
        <v>0</v>
      </c>
      <c r="C40" s="522"/>
      <c r="D40" s="570"/>
      <c r="E40" s="589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88">
        <f t="shared" si="2"/>
        <v>0</v>
      </c>
    </row>
    <row r="41" spans="1:127" s="566" customFormat="1" ht="12.75">
      <c r="A41" s="521">
        <v>20</v>
      </c>
      <c r="B41" s="560">
        <f t="shared" si="0"/>
        <v>0</v>
      </c>
      <c r="C41" s="522"/>
      <c r="D41" s="570"/>
      <c r="E41" s="589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  <c r="BO41" s="570"/>
      <c r="BP41" s="570"/>
      <c r="BQ41" s="570"/>
      <c r="BR41" s="570"/>
      <c r="BS41" s="570"/>
      <c r="BT41" s="570"/>
      <c r="BU41" s="570"/>
      <c r="BV41" s="570"/>
      <c r="BW41" s="570"/>
      <c r="BX41" s="570"/>
      <c r="BY41" s="570"/>
      <c r="BZ41" s="570"/>
      <c r="CA41" s="570"/>
      <c r="CB41" s="570"/>
      <c r="CC41" s="570"/>
      <c r="CD41" s="570"/>
      <c r="CE41" s="570"/>
      <c r="CF41" s="570"/>
      <c r="CG41" s="570"/>
      <c r="CH41" s="570"/>
      <c r="CI41" s="570"/>
      <c r="CJ41" s="570"/>
      <c r="CK41" s="570"/>
      <c r="CL41" s="570"/>
      <c r="CM41" s="570"/>
      <c r="CN41" s="570"/>
      <c r="CO41" s="570"/>
      <c r="CP41" s="570"/>
      <c r="CQ41" s="570"/>
      <c r="CR41" s="570"/>
      <c r="CS41" s="570"/>
      <c r="CT41" s="570"/>
      <c r="CU41" s="570"/>
      <c r="CV41" s="570"/>
      <c r="CW41" s="570"/>
      <c r="CX41" s="570"/>
      <c r="CY41" s="570"/>
      <c r="CZ41" s="570"/>
      <c r="DA41" s="570"/>
      <c r="DB41" s="570"/>
      <c r="DC41" s="570"/>
      <c r="DD41" s="570"/>
      <c r="DE41" s="570"/>
      <c r="DF41" s="570"/>
      <c r="DG41" s="570"/>
      <c r="DH41" s="570"/>
      <c r="DI41" s="570"/>
      <c r="DJ41" s="570"/>
      <c r="DK41" s="570"/>
      <c r="DL41" s="570"/>
      <c r="DM41" s="570"/>
      <c r="DN41" s="570"/>
      <c r="DO41" s="570"/>
      <c r="DP41" s="570"/>
      <c r="DQ41" s="570"/>
      <c r="DR41" s="570"/>
      <c r="DS41" s="570"/>
      <c r="DT41" s="570"/>
      <c r="DU41" s="570"/>
      <c r="DV41" s="570"/>
      <c r="DW41" s="588">
        <f t="shared" si="2"/>
        <v>0</v>
      </c>
    </row>
    <row r="42" spans="1:127" s="566" customFormat="1" ht="12.75">
      <c r="A42" s="566">
        <v>21</v>
      </c>
      <c r="B42" s="560">
        <f t="shared" si="0"/>
        <v>0</v>
      </c>
      <c r="C42" s="522"/>
      <c r="D42" s="570"/>
      <c r="E42" s="589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70"/>
      <c r="BO42" s="570"/>
      <c r="BP42" s="570"/>
      <c r="BQ42" s="570"/>
      <c r="BR42" s="570"/>
      <c r="BS42" s="570"/>
      <c r="BT42" s="570"/>
      <c r="BU42" s="570"/>
      <c r="BV42" s="570"/>
      <c r="BW42" s="570"/>
      <c r="BX42" s="570"/>
      <c r="BY42" s="570"/>
      <c r="BZ42" s="570"/>
      <c r="CA42" s="570"/>
      <c r="CB42" s="570"/>
      <c r="CC42" s="570"/>
      <c r="CD42" s="570"/>
      <c r="CE42" s="570"/>
      <c r="CF42" s="570"/>
      <c r="CG42" s="570"/>
      <c r="CH42" s="570"/>
      <c r="CI42" s="570"/>
      <c r="CJ42" s="570"/>
      <c r="CK42" s="570"/>
      <c r="CL42" s="570"/>
      <c r="CM42" s="570"/>
      <c r="CN42" s="570"/>
      <c r="CO42" s="570"/>
      <c r="CP42" s="570"/>
      <c r="CQ42" s="570"/>
      <c r="CR42" s="570"/>
      <c r="CS42" s="570"/>
      <c r="CT42" s="570"/>
      <c r="CU42" s="570"/>
      <c r="CV42" s="570"/>
      <c r="CW42" s="570"/>
      <c r="CX42" s="570"/>
      <c r="CY42" s="570"/>
      <c r="CZ42" s="570"/>
      <c r="DA42" s="570"/>
      <c r="DB42" s="570"/>
      <c r="DC42" s="570"/>
      <c r="DD42" s="570"/>
      <c r="DE42" s="570"/>
      <c r="DF42" s="570"/>
      <c r="DG42" s="570"/>
      <c r="DH42" s="570"/>
      <c r="DI42" s="570"/>
      <c r="DJ42" s="570"/>
      <c r="DK42" s="570"/>
      <c r="DL42" s="570"/>
      <c r="DM42" s="570"/>
      <c r="DN42" s="570"/>
      <c r="DO42" s="570"/>
      <c r="DP42" s="570"/>
      <c r="DQ42" s="570"/>
      <c r="DR42" s="570"/>
      <c r="DS42" s="570"/>
      <c r="DT42" s="570"/>
      <c r="DU42" s="570"/>
      <c r="DV42" s="570"/>
      <c r="DW42" s="588">
        <f t="shared" si="2"/>
        <v>0</v>
      </c>
    </row>
    <row r="43" spans="1:127" s="566" customFormat="1" ht="12.75">
      <c r="A43" s="521">
        <v>22</v>
      </c>
      <c r="B43" s="560">
        <f t="shared" si="0"/>
        <v>0</v>
      </c>
      <c r="C43" s="522"/>
      <c r="D43" s="570"/>
      <c r="E43" s="589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0"/>
      <c r="CC43" s="570"/>
      <c r="CD43" s="570"/>
      <c r="CE43" s="570"/>
      <c r="CF43" s="570"/>
      <c r="CG43" s="570"/>
      <c r="CH43" s="570"/>
      <c r="CI43" s="570"/>
      <c r="CJ43" s="570"/>
      <c r="CK43" s="570"/>
      <c r="CL43" s="570"/>
      <c r="CM43" s="570"/>
      <c r="CN43" s="570"/>
      <c r="CO43" s="570"/>
      <c r="CP43" s="570"/>
      <c r="CQ43" s="570"/>
      <c r="CR43" s="570"/>
      <c r="CS43" s="570"/>
      <c r="CT43" s="570"/>
      <c r="CU43" s="570"/>
      <c r="CV43" s="570"/>
      <c r="CW43" s="570"/>
      <c r="CX43" s="570"/>
      <c r="CY43" s="570"/>
      <c r="CZ43" s="570"/>
      <c r="DA43" s="570"/>
      <c r="DB43" s="570"/>
      <c r="DC43" s="570"/>
      <c r="DD43" s="570"/>
      <c r="DE43" s="570"/>
      <c r="DF43" s="570"/>
      <c r="DG43" s="570"/>
      <c r="DH43" s="570"/>
      <c r="DI43" s="570"/>
      <c r="DJ43" s="570"/>
      <c r="DK43" s="570"/>
      <c r="DL43" s="570"/>
      <c r="DM43" s="570"/>
      <c r="DN43" s="570"/>
      <c r="DO43" s="570"/>
      <c r="DP43" s="570"/>
      <c r="DQ43" s="570"/>
      <c r="DR43" s="570"/>
      <c r="DS43" s="570"/>
      <c r="DT43" s="570"/>
      <c r="DU43" s="570"/>
      <c r="DV43" s="570"/>
      <c r="DW43" s="588">
        <f t="shared" si="2"/>
        <v>0</v>
      </c>
    </row>
    <row r="44" spans="1:127" s="566" customFormat="1" ht="12.75">
      <c r="A44" s="521">
        <v>23</v>
      </c>
      <c r="B44" s="560">
        <f t="shared" si="0"/>
        <v>0</v>
      </c>
      <c r="C44" s="522"/>
      <c r="D44" s="570"/>
      <c r="E44" s="589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70"/>
      <c r="BO44" s="570"/>
      <c r="BP44" s="570"/>
      <c r="BQ44" s="570"/>
      <c r="BR44" s="570"/>
      <c r="BS44" s="570"/>
      <c r="BT44" s="570"/>
      <c r="BU44" s="570"/>
      <c r="BV44" s="570"/>
      <c r="BW44" s="570"/>
      <c r="BX44" s="570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0"/>
      <c r="CL44" s="570"/>
      <c r="CM44" s="570"/>
      <c r="CN44" s="570"/>
      <c r="CO44" s="570"/>
      <c r="CP44" s="570"/>
      <c r="CQ44" s="570"/>
      <c r="CR44" s="570"/>
      <c r="CS44" s="570"/>
      <c r="CT44" s="570"/>
      <c r="CU44" s="570"/>
      <c r="CV44" s="570"/>
      <c r="CW44" s="570"/>
      <c r="CX44" s="570"/>
      <c r="CY44" s="570"/>
      <c r="CZ44" s="570"/>
      <c r="DA44" s="570"/>
      <c r="DB44" s="570"/>
      <c r="DC44" s="570"/>
      <c r="DD44" s="570"/>
      <c r="DE44" s="570"/>
      <c r="DF44" s="570"/>
      <c r="DG44" s="570"/>
      <c r="DH44" s="570"/>
      <c r="DI44" s="570"/>
      <c r="DJ44" s="570"/>
      <c r="DK44" s="570"/>
      <c r="DL44" s="570"/>
      <c r="DM44" s="570"/>
      <c r="DN44" s="570"/>
      <c r="DO44" s="570"/>
      <c r="DP44" s="570"/>
      <c r="DQ44" s="570"/>
      <c r="DR44" s="570"/>
      <c r="DS44" s="570"/>
      <c r="DT44" s="570"/>
      <c r="DU44" s="570"/>
      <c r="DV44" s="570"/>
      <c r="DW44" s="588">
        <f t="shared" si="2"/>
        <v>0</v>
      </c>
    </row>
    <row r="45" spans="1:127" s="566" customFormat="1" ht="12.75">
      <c r="A45" s="566">
        <v>24</v>
      </c>
      <c r="B45" s="560">
        <f t="shared" si="0"/>
        <v>0</v>
      </c>
      <c r="C45" s="522"/>
      <c r="D45" s="570"/>
      <c r="E45" s="589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0"/>
      <c r="CC45" s="570"/>
      <c r="CD45" s="570"/>
      <c r="CE45" s="570"/>
      <c r="CF45" s="570"/>
      <c r="CG45" s="570"/>
      <c r="CH45" s="570"/>
      <c r="CI45" s="570"/>
      <c r="CJ45" s="570"/>
      <c r="CK45" s="570"/>
      <c r="CL45" s="570"/>
      <c r="CM45" s="570"/>
      <c r="CN45" s="570"/>
      <c r="CO45" s="570"/>
      <c r="CP45" s="570"/>
      <c r="CQ45" s="570"/>
      <c r="CR45" s="570"/>
      <c r="CS45" s="570"/>
      <c r="CT45" s="570"/>
      <c r="CU45" s="570"/>
      <c r="CV45" s="570"/>
      <c r="CW45" s="570"/>
      <c r="CX45" s="570"/>
      <c r="CY45" s="570"/>
      <c r="CZ45" s="570"/>
      <c r="DA45" s="570"/>
      <c r="DB45" s="570"/>
      <c r="DC45" s="570"/>
      <c r="DD45" s="570"/>
      <c r="DE45" s="570"/>
      <c r="DF45" s="570"/>
      <c r="DG45" s="570"/>
      <c r="DH45" s="570"/>
      <c r="DI45" s="570"/>
      <c r="DJ45" s="570"/>
      <c r="DK45" s="570"/>
      <c r="DL45" s="570"/>
      <c r="DM45" s="570"/>
      <c r="DN45" s="570"/>
      <c r="DO45" s="570"/>
      <c r="DP45" s="570"/>
      <c r="DQ45" s="570"/>
      <c r="DR45" s="570"/>
      <c r="DS45" s="570"/>
      <c r="DT45" s="570"/>
      <c r="DU45" s="570"/>
      <c r="DV45" s="570"/>
      <c r="DW45" s="588">
        <f t="shared" si="2"/>
        <v>0</v>
      </c>
    </row>
    <row r="46" spans="1:127" s="566" customFormat="1" ht="12.75">
      <c r="A46" s="521">
        <v>25</v>
      </c>
      <c r="B46" s="560">
        <f t="shared" si="0"/>
        <v>0</v>
      </c>
      <c r="C46" s="522"/>
      <c r="D46" s="570"/>
      <c r="E46" s="589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  <c r="BO46" s="570"/>
      <c r="BP46" s="570"/>
      <c r="BQ46" s="570"/>
      <c r="BR46" s="570"/>
      <c r="BS46" s="570"/>
      <c r="BT46" s="570"/>
      <c r="BU46" s="570"/>
      <c r="BV46" s="570"/>
      <c r="BW46" s="570"/>
      <c r="BX46" s="570"/>
      <c r="BY46" s="570"/>
      <c r="BZ46" s="570"/>
      <c r="CA46" s="570"/>
      <c r="CB46" s="570"/>
      <c r="CC46" s="570"/>
      <c r="CD46" s="570"/>
      <c r="CE46" s="570"/>
      <c r="CF46" s="570"/>
      <c r="CG46" s="570"/>
      <c r="CH46" s="570"/>
      <c r="CI46" s="570"/>
      <c r="CJ46" s="570"/>
      <c r="CK46" s="570"/>
      <c r="CL46" s="570"/>
      <c r="CM46" s="570"/>
      <c r="CN46" s="570"/>
      <c r="CO46" s="570"/>
      <c r="CP46" s="570"/>
      <c r="CQ46" s="570"/>
      <c r="CR46" s="570"/>
      <c r="CS46" s="570"/>
      <c r="CT46" s="570"/>
      <c r="CU46" s="570"/>
      <c r="CV46" s="570"/>
      <c r="CW46" s="570"/>
      <c r="CX46" s="570"/>
      <c r="CY46" s="570"/>
      <c r="CZ46" s="570"/>
      <c r="DA46" s="570"/>
      <c r="DB46" s="570"/>
      <c r="DC46" s="570"/>
      <c r="DD46" s="570"/>
      <c r="DE46" s="570"/>
      <c r="DF46" s="570"/>
      <c r="DG46" s="570"/>
      <c r="DH46" s="570"/>
      <c r="DI46" s="570"/>
      <c r="DJ46" s="570"/>
      <c r="DK46" s="570"/>
      <c r="DL46" s="570"/>
      <c r="DM46" s="570"/>
      <c r="DN46" s="570"/>
      <c r="DO46" s="570"/>
      <c r="DP46" s="570"/>
      <c r="DQ46" s="570"/>
      <c r="DR46" s="570"/>
      <c r="DS46" s="570"/>
      <c r="DT46" s="570"/>
      <c r="DU46" s="570"/>
      <c r="DV46" s="570"/>
      <c r="DW46" s="588">
        <f t="shared" si="2"/>
        <v>0</v>
      </c>
    </row>
    <row r="47" spans="1:127" s="566" customFormat="1" ht="12.75">
      <c r="A47" s="521">
        <v>26</v>
      </c>
      <c r="B47" s="560">
        <f t="shared" si="0"/>
        <v>0</v>
      </c>
      <c r="C47" s="522"/>
      <c r="D47" s="570"/>
      <c r="E47" s="589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0"/>
      <c r="CC47" s="570"/>
      <c r="CD47" s="570"/>
      <c r="CE47" s="570"/>
      <c r="CF47" s="570"/>
      <c r="CG47" s="570"/>
      <c r="CH47" s="570"/>
      <c r="CI47" s="570"/>
      <c r="CJ47" s="570"/>
      <c r="CK47" s="570"/>
      <c r="CL47" s="570"/>
      <c r="CM47" s="570"/>
      <c r="CN47" s="570"/>
      <c r="CO47" s="570"/>
      <c r="CP47" s="570"/>
      <c r="CQ47" s="570"/>
      <c r="CR47" s="570"/>
      <c r="CS47" s="570"/>
      <c r="CT47" s="570"/>
      <c r="CU47" s="570"/>
      <c r="CV47" s="570"/>
      <c r="CW47" s="570"/>
      <c r="CX47" s="570"/>
      <c r="CY47" s="570"/>
      <c r="CZ47" s="570"/>
      <c r="DA47" s="570"/>
      <c r="DB47" s="570"/>
      <c r="DC47" s="570"/>
      <c r="DD47" s="570"/>
      <c r="DE47" s="570"/>
      <c r="DF47" s="570"/>
      <c r="DG47" s="570"/>
      <c r="DH47" s="570"/>
      <c r="DI47" s="570"/>
      <c r="DJ47" s="570"/>
      <c r="DK47" s="570"/>
      <c r="DL47" s="570"/>
      <c r="DM47" s="570"/>
      <c r="DN47" s="570"/>
      <c r="DO47" s="570"/>
      <c r="DP47" s="570"/>
      <c r="DQ47" s="570"/>
      <c r="DR47" s="570"/>
      <c r="DS47" s="570"/>
      <c r="DT47" s="570"/>
      <c r="DU47" s="570"/>
      <c r="DV47" s="570"/>
      <c r="DW47" s="588">
        <f t="shared" si="2"/>
        <v>0</v>
      </c>
    </row>
    <row r="48" spans="1:127" s="566" customFormat="1" ht="12.75">
      <c r="A48" s="566">
        <v>27</v>
      </c>
      <c r="B48" s="560">
        <f t="shared" si="0"/>
        <v>0</v>
      </c>
      <c r="C48" s="522"/>
      <c r="D48" s="570"/>
      <c r="E48" s="589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0"/>
      <c r="BX48" s="570"/>
      <c r="BY48" s="570"/>
      <c r="BZ48" s="570"/>
      <c r="CA48" s="570"/>
      <c r="CB48" s="570"/>
      <c r="CC48" s="570"/>
      <c r="CD48" s="570"/>
      <c r="CE48" s="570"/>
      <c r="CF48" s="570"/>
      <c r="CG48" s="570"/>
      <c r="CH48" s="570"/>
      <c r="CI48" s="570"/>
      <c r="CJ48" s="570"/>
      <c r="CK48" s="570"/>
      <c r="CL48" s="570"/>
      <c r="CM48" s="570"/>
      <c r="CN48" s="570"/>
      <c r="CO48" s="570"/>
      <c r="CP48" s="570"/>
      <c r="CQ48" s="570"/>
      <c r="CR48" s="570"/>
      <c r="CS48" s="570"/>
      <c r="CT48" s="570"/>
      <c r="CU48" s="570"/>
      <c r="CV48" s="570"/>
      <c r="CW48" s="570"/>
      <c r="CX48" s="570"/>
      <c r="CY48" s="570"/>
      <c r="CZ48" s="570"/>
      <c r="DA48" s="570"/>
      <c r="DB48" s="570"/>
      <c r="DC48" s="570"/>
      <c r="DD48" s="570"/>
      <c r="DE48" s="570"/>
      <c r="DF48" s="570"/>
      <c r="DG48" s="570"/>
      <c r="DH48" s="570"/>
      <c r="DI48" s="570"/>
      <c r="DJ48" s="570"/>
      <c r="DK48" s="570"/>
      <c r="DL48" s="570"/>
      <c r="DM48" s="570"/>
      <c r="DN48" s="570"/>
      <c r="DO48" s="570"/>
      <c r="DP48" s="570"/>
      <c r="DQ48" s="570"/>
      <c r="DR48" s="570"/>
      <c r="DS48" s="570"/>
      <c r="DT48" s="570"/>
      <c r="DU48" s="570"/>
      <c r="DV48" s="570"/>
      <c r="DW48" s="588">
        <f t="shared" si="2"/>
        <v>0</v>
      </c>
    </row>
    <row r="49" spans="1:127" s="566" customFormat="1" ht="12.75">
      <c r="A49" s="521">
        <v>28</v>
      </c>
      <c r="B49" s="560">
        <f t="shared" si="0"/>
        <v>0</v>
      </c>
      <c r="C49" s="522"/>
      <c r="D49" s="570"/>
      <c r="E49" s="589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0"/>
      <c r="CC49" s="570"/>
      <c r="CD49" s="570"/>
      <c r="CE49" s="570"/>
      <c r="CF49" s="570"/>
      <c r="CG49" s="570"/>
      <c r="CH49" s="570"/>
      <c r="CI49" s="570"/>
      <c r="CJ49" s="570"/>
      <c r="CK49" s="570"/>
      <c r="CL49" s="570"/>
      <c r="CM49" s="570"/>
      <c r="CN49" s="570"/>
      <c r="CO49" s="570"/>
      <c r="CP49" s="570"/>
      <c r="CQ49" s="570"/>
      <c r="CR49" s="570"/>
      <c r="CS49" s="570"/>
      <c r="CT49" s="570"/>
      <c r="CU49" s="570"/>
      <c r="CV49" s="570"/>
      <c r="CW49" s="570"/>
      <c r="CX49" s="570"/>
      <c r="CY49" s="570"/>
      <c r="CZ49" s="570"/>
      <c r="DA49" s="570"/>
      <c r="DB49" s="570"/>
      <c r="DC49" s="570"/>
      <c r="DD49" s="570"/>
      <c r="DE49" s="570"/>
      <c r="DF49" s="570"/>
      <c r="DG49" s="570"/>
      <c r="DH49" s="570"/>
      <c r="DI49" s="570"/>
      <c r="DJ49" s="570"/>
      <c r="DK49" s="570"/>
      <c r="DL49" s="570"/>
      <c r="DM49" s="570"/>
      <c r="DN49" s="570"/>
      <c r="DO49" s="570"/>
      <c r="DP49" s="570"/>
      <c r="DQ49" s="570"/>
      <c r="DR49" s="570"/>
      <c r="DS49" s="570"/>
      <c r="DT49" s="570"/>
      <c r="DU49" s="570"/>
      <c r="DV49" s="570"/>
      <c r="DW49" s="588">
        <f t="shared" si="2"/>
        <v>0</v>
      </c>
    </row>
    <row r="50" spans="1:127" s="566" customFormat="1" ht="12.75">
      <c r="A50" s="521">
        <v>29</v>
      </c>
      <c r="B50" s="560">
        <f t="shared" si="0"/>
        <v>0</v>
      </c>
      <c r="C50" s="522"/>
      <c r="D50" s="570"/>
      <c r="E50" s="589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A50" s="570"/>
      <c r="CB50" s="570"/>
      <c r="CC50" s="570"/>
      <c r="CD50" s="570"/>
      <c r="CE50" s="570"/>
      <c r="CF50" s="570"/>
      <c r="CG50" s="570"/>
      <c r="CH50" s="570"/>
      <c r="CI50" s="570"/>
      <c r="CJ50" s="570"/>
      <c r="CK50" s="570"/>
      <c r="CL50" s="570"/>
      <c r="CM50" s="570"/>
      <c r="CN50" s="570"/>
      <c r="CO50" s="570"/>
      <c r="CP50" s="570"/>
      <c r="CQ50" s="570"/>
      <c r="CR50" s="570"/>
      <c r="CS50" s="570"/>
      <c r="CT50" s="570"/>
      <c r="CU50" s="570"/>
      <c r="CV50" s="570"/>
      <c r="CW50" s="570"/>
      <c r="CX50" s="570"/>
      <c r="CY50" s="570"/>
      <c r="CZ50" s="570"/>
      <c r="DA50" s="570"/>
      <c r="DB50" s="570"/>
      <c r="DC50" s="570"/>
      <c r="DD50" s="570"/>
      <c r="DE50" s="570"/>
      <c r="DF50" s="570"/>
      <c r="DG50" s="570"/>
      <c r="DH50" s="570"/>
      <c r="DI50" s="570"/>
      <c r="DJ50" s="570"/>
      <c r="DK50" s="570"/>
      <c r="DL50" s="570"/>
      <c r="DM50" s="570"/>
      <c r="DN50" s="570"/>
      <c r="DO50" s="570"/>
      <c r="DP50" s="570"/>
      <c r="DQ50" s="570"/>
      <c r="DR50" s="570"/>
      <c r="DS50" s="570"/>
      <c r="DT50" s="570"/>
      <c r="DU50" s="570"/>
      <c r="DV50" s="570"/>
      <c r="DW50" s="588">
        <f t="shared" si="2"/>
        <v>0</v>
      </c>
    </row>
    <row r="51" spans="1:127" s="566" customFormat="1" ht="12.75">
      <c r="A51" s="566">
        <v>30</v>
      </c>
      <c r="B51" s="560">
        <f t="shared" si="0"/>
        <v>0</v>
      </c>
      <c r="C51" s="522"/>
      <c r="D51" s="570"/>
      <c r="E51" s="589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0"/>
      <c r="CC51" s="570"/>
      <c r="CD51" s="570"/>
      <c r="CE51" s="570"/>
      <c r="CF51" s="570"/>
      <c r="CG51" s="570"/>
      <c r="CH51" s="570"/>
      <c r="CI51" s="570"/>
      <c r="CJ51" s="570"/>
      <c r="CK51" s="570"/>
      <c r="CL51" s="570"/>
      <c r="CM51" s="570"/>
      <c r="CN51" s="570"/>
      <c r="CO51" s="570"/>
      <c r="CP51" s="570"/>
      <c r="CQ51" s="570"/>
      <c r="CR51" s="570"/>
      <c r="CS51" s="570"/>
      <c r="CT51" s="570"/>
      <c r="CU51" s="570"/>
      <c r="CV51" s="570"/>
      <c r="CW51" s="570"/>
      <c r="CX51" s="570"/>
      <c r="CY51" s="570"/>
      <c r="CZ51" s="570"/>
      <c r="DA51" s="570"/>
      <c r="DB51" s="570"/>
      <c r="DC51" s="570"/>
      <c r="DD51" s="570"/>
      <c r="DE51" s="570"/>
      <c r="DF51" s="570"/>
      <c r="DG51" s="570"/>
      <c r="DH51" s="570"/>
      <c r="DI51" s="570"/>
      <c r="DJ51" s="570"/>
      <c r="DK51" s="570"/>
      <c r="DL51" s="570"/>
      <c r="DM51" s="570"/>
      <c r="DN51" s="570"/>
      <c r="DO51" s="570"/>
      <c r="DP51" s="570"/>
      <c r="DQ51" s="570"/>
      <c r="DR51" s="570"/>
      <c r="DS51" s="570"/>
      <c r="DT51" s="570"/>
      <c r="DU51" s="570"/>
      <c r="DV51" s="570"/>
      <c r="DW51" s="588">
        <f t="shared" si="2"/>
        <v>0</v>
      </c>
    </row>
    <row r="52" spans="1:127" s="566" customFormat="1" ht="12.75">
      <c r="A52" s="521">
        <v>31</v>
      </c>
      <c r="B52" s="560">
        <f t="shared" si="0"/>
        <v>0</v>
      </c>
      <c r="C52" s="522"/>
      <c r="D52" s="570"/>
      <c r="E52" s="589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  <c r="BO52" s="570"/>
      <c r="BP52" s="570"/>
      <c r="BQ52" s="570"/>
      <c r="BR52" s="570"/>
      <c r="BS52" s="570"/>
      <c r="BT52" s="570"/>
      <c r="BU52" s="570"/>
      <c r="BV52" s="570"/>
      <c r="BW52" s="570"/>
      <c r="BX52" s="570"/>
      <c r="BY52" s="570"/>
      <c r="BZ52" s="570"/>
      <c r="CA52" s="570"/>
      <c r="CB52" s="570"/>
      <c r="CC52" s="570"/>
      <c r="CD52" s="570"/>
      <c r="CE52" s="570"/>
      <c r="CF52" s="570"/>
      <c r="CG52" s="570"/>
      <c r="CH52" s="570"/>
      <c r="CI52" s="570"/>
      <c r="CJ52" s="570"/>
      <c r="CK52" s="570"/>
      <c r="CL52" s="570"/>
      <c r="CM52" s="570"/>
      <c r="CN52" s="570"/>
      <c r="CO52" s="570"/>
      <c r="CP52" s="570"/>
      <c r="CQ52" s="570"/>
      <c r="CR52" s="570"/>
      <c r="CS52" s="570"/>
      <c r="CT52" s="570"/>
      <c r="CU52" s="570"/>
      <c r="CV52" s="570"/>
      <c r="CW52" s="570"/>
      <c r="CX52" s="570"/>
      <c r="CY52" s="570"/>
      <c r="CZ52" s="570"/>
      <c r="DA52" s="570"/>
      <c r="DB52" s="570"/>
      <c r="DC52" s="570"/>
      <c r="DD52" s="570"/>
      <c r="DE52" s="570"/>
      <c r="DF52" s="570"/>
      <c r="DG52" s="570"/>
      <c r="DH52" s="570"/>
      <c r="DI52" s="570"/>
      <c r="DJ52" s="570"/>
      <c r="DK52" s="570"/>
      <c r="DL52" s="570"/>
      <c r="DM52" s="570"/>
      <c r="DN52" s="570"/>
      <c r="DO52" s="570"/>
      <c r="DP52" s="570"/>
      <c r="DQ52" s="570"/>
      <c r="DR52" s="570"/>
      <c r="DS52" s="570"/>
      <c r="DT52" s="570"/>
      <c r="DU52" s="570"/>
      <c r="DV52" s="570"/>
      <c r="DW52" s="588">
        <f t="shared" si="2"/>
        <v>0</v>
      </c>
    </row>
    <row r="53" spans="1:127" s="566" customFormat="1" ht="12.75">
      <c r="A53" s="521">
        <v>32</v>
      </c>
      <c r="B53" s="560">
        <f t="shared" si="0"/>
        <v>0</v>
      </c>
      <c r="C53" s="522"/>
      <c r="D53" s="570"/>
      <c r="E53" s="589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0"/>
      <c r="CC53" s="570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0"/>
      <c r="CO53" s="570"/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570"/>
      <c r="DC53" s="570"/>
      <c r="DD53" s="570"/>
      <c r="DE53" s="570"/>
      <c r="DF53" s="570"/>
      <c r="DG53" s="570"/>
      <c r="DH53" s="570"/>
      <c r="DI53" s="570"/>
      <c r="DJ53" s="570"/>
      <c r="DK53" s="570"/>
      <c r="DL53" s="570"/>
      <c r="DM53" s="570"/>
      <c r="DN53" s="570"/>
      <c r="DO53" s="570"/>
      <c r="DP53" s="570"/>
      <c r="DQ53" s="570"/>
      <c r="DR53" s="570"/>
      <c r="DS53" s="570"/>
      <c r="DT53" s="570"/>
      <c r="DU53" s="570"/>
      <c r="DV53" s="570"/>
      <c r="DW53" s="588">
        <f t="shared" si="2"/>
        <v>0</v>
      </c>
    </row>
    <row r="54" spans="1:127" s="566" customFormat="1" ht="12.75">
      <c r="A54" s="566">
        <v>33</v>
      </c>
      <c r="B54" s="560">
        <f t="shared" si="0"/>
        <v>0</v>
      </c>
      <c r="C54" s="522"/>
      <c r="D54" s="570"/>
      <c r="E54" s="589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0"/>
      <c r="BT54" s="570"/>
      <c r="BU54" s="570"/>
      <c r="BV54" s="570"/>
      <c r="BW54" s="570"/>
      <c r="BX54" s="570"/>
      <c r="BY54" s="570"/>
      <c r="BZ54" s="570"/>
      <c r="CA54" s="570"/>
      <c r="CB54" s="570"/>
      <c r="CC54" s="570"/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0"/>
      <c r="CO54" s="570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0"/>
      <c r="DB54" s="570"/>
      <c r="DC54" s="570"/>
      <c r="DD54" s="570"/>
      <c r="DE54" s="570"/>
      <c r="DF54" s="570"/>
      <c r="DG54" s="570"/>
      <c r="DH54" s="570"/>
      <c r="DI54" s="570"/>
      <c r="DJ54" s="570"/>
      <c r="DK54" s="570"/>
      <c r="DL54" s="570"/>
      <c r="DM54" s="570"/>
      <c r="DN54" s="570"/>
      <c r="DO54" s="570"/>
      <c r="DP54" s="570"/>
      <c r="DQ54" s="570"/>
      <c r="DR54" s="570"/>
      <c r="DS54" s="570"/>
      <c r="DT54" s="570"/>
      <c r="DU54" s="570"/>
      <c r="DV54" s="570"/>
      <c r="DW54" s="588">
        <f t="shared" si="2"/>
        <v>0</v>
      </c>
    </row>
    <row r="55" spans="1:127" s="566" customFormat="1" ht="12.75">
      <c r="A55" s="521">
        <v>34</v>
      </c>
      <c r="B55" s="560">
        <f t="shared" si="0"/>
        <v>0</v>
      </c>
      <c r="C55" s="522"/>
      <c r="D55" s="570"/>
      <c r="E55" s="589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  <c r="BP55" s="570"/>
      <c r="BQ55" s="570"/>
      <c r="BR55" s="570"/>
      <c r="BS55" s="570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0"/>
      <c r="CO55" s="570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570"/>
      <c r="DC55" s="570"/>
      <c r="DD55" s="570"/>
      <c r="DE55" s="570"/>
      <c r="DF55" s="570"/>
      <c r="DG55" s="570"/>
      <c r="DH55" s="570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0"/>
      <c r="DT55" s="570"/>
      <c r="DU55" s="570"/>
      <c r="DV55" s="570"/>
      <c r="DW55" s="588">
        <f t="shared" si="2"/>
        <v>0</v>
      </c>
    </row>
    <row r="56" spans="1:127" s="566" customFormat="1" ht="13.5" thickBot="1">
      <c r="A56" s="521">
        <v>35</v>
      </c>
      <c r="B56" s="560">
        <f t="shared" si="0"/>
        <v>0</v>
      </c>
      <c r="C56" s="522"/>
      <c r="D56" s="570"/>
      <c r="E56" s="59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  <c r="BP56" s="570"/>
      <c r="BQ56" s="570"/>
      <c r="BR56" s="570"/>
      <c r="BS56" s="570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0"/>
      <c r="CO56" s="570"/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0"/>
      <c r="DB56" s="570"/>
      <c r="DC56" s="570"/>
      <c r="DD56" s="570"/>
      <c r="DE56" s="570"/>
      <c r="DF56" s="570"/>
      <c r="DG56" s="570"/>
      <c r="DH56" s="570"/>
      <c r="DI56" s="570"/>
      <c r="DJ56" s="570"/>
      <c r="DK56" s="570"/>
      <c r="DL56" s="570"/>
      <c r="DM56" s="570"/>
      <c r="DN56" s="570"/>
      <c r="DO56" s="570"/>
      <c r="DP56" s="570"/>
      <c r="DQ56" s="570"/>
      <c r="DR56" s="570"/>
      <c r="DS56" s="570"/>
      <c r="DT56" s="570"/>
      <c r="DU56" s="570"/>
      <c r="DV56" s="570"/>
      <c r="DW56" s="588">
        <f t="shared" si="2"/>
        <v>0</v>
      </c>
    </row>
    <row r="57" spans="1:127" s="559" customFormat="1" ht="19.5" customHeight="1">
      <c r="A57" s="559">
        <v>36</v>
      </c>
      <c r="B57" s="560">
        <f t="shared" si="0"/>
        <v>0</v>
      </c>
      <c r="C57" s="561"/>
      <c r="D57" s="591" t="s">
        <v>645</v>
      </c>
      <c r="E57" s="592"/>
      <c r="F57" s="593">
        <f>SUM(F32:F56)</f>
        <v>0</v>
      </c>
      <c r="G57" s="593">
        <f>IF(Reg!$Z$2=2,SUM(G32:G56),0)</f>
        <v>0</v>
      </c>
      <c r="H57" s="593">
        <f>IF(Reg!$Z$2=2,SUM(H32:H56),0)</f>
        <v>0</v>
      </c>
      <c r="I57" s="593">
        <f>IF(Reg!$Z$2=2,SUM(I32:I56),0)</f>
        <v>0</v>
      </c>
      <c r="J57" s="593">
        <f>IF(Reg!$Z$2=2,SUM(J32:J56),0)</f>
        <v>0</v>
      </c>
      <c r="K57" s="593">
        <f>IF(Reg!$Z$2=2,SUM(K32:K56),0)</f>
        <v>0</v>
      </c>
      <c r="L57" s="593">
        <f>IF(Reg!$Z$2=2,SUM(L32:L56),0)</f>
        <v>0</v>
      </c>
      <c r="M57" s="593">
        <f>IF(Reg!$Z$2=2,SUM(M32:M56),0)</f>
        <v>0</v>
      </c>
      <c r="N57" s="593">
        <f>IF(Reg!$Z$2=2,SUM(N32:N56),0)</f>
        <v>0</v>
      </c>
      <c r="O57" s="593">
        <f>IF(Reg!$Z$2=2,SUM(O32:O56),0)</f>
        <v>0</v>
      </c>
      <c r="P57" s="593">
        <f>IF(Reg!$Z$2=2,SUM(P32:P56),0)</f>
        <v>0</v>
      </c>
      <c r="Q57" s="593">
        <f>IF(Reg!$Z$2=2,SUM(Q32:Q56),0)</f>
        <v>0</v>
      </c>
      <c r="R57" s="593">
        <f>IF(Reg!$Z$2=2,SUM(R32:R56),0)</f>
        <v>0</v>
      </c>
      <c r="S57" s="593">
        <f>IF(Reg!$Z$2=2,SUM(S32:S56),0)</f>
        <v>0</v>
      </c>
      <c r="T57" s="593">
        <f>IF(Reg!$Z$2=2,SUM(T32:T56),0)</f>
        <v>0</v>
      </c>
      <c r="U57" s="593">
        <f>IF(Reg!$Z$2=2,SUM(U32:U56),0)</f>
        <v>0</v>
      </c>
      <c r="V57" s="593">
        <f>IF(Reg!$Z$2=2,SUM(V32:V56),0)</f>
        <v>0</v>
      </c>
      <c r="W57" s="593">
        <f>IF(Reg!$Z$2=2,SUM(W32:W56),0)</f>
        <v>0</v>
      </c>
      <c r="X57" s="593">
        <f>IF(Reg!$Z$2=2,SUM(X32:X56),0)</f>
        <v>0</v>
      </c>
      <c r="Y57" s="593">
        <f>IF(Reg!$Z$2=2,SUM(Y32:Y56),0)</f>
        <v>0</v>
      </c>
      <c r="Z57" s="593">
        <f>IF(Reg!$Z$2=2,SUM(Z32:Z56),0)</f>
        <v>0</v>
      </c>
      <c r="AA57" s="593">
        <f>IF(Reg!$Z$2=2,SUM(AA32:AA56),0)</f>
        <v>0</v>
      </c>
      <c r="AB57" s="593">
        <f>IF(Reg!$Z$2=2,SUM(AB32:AB56),0)</f>
        <v>0</v>
      </c>
      <c r="AC57" s="593">
        <f>IF(Reg!$Z$2=2,SUM(AC32:AC56),0)</f>
        <v>0</v>
      </c>
      <c r="AD57" s="593">
        <f>IF(Reg!$Z$2=2,SUM(AD32:AD56),0)</f>
        <v>0</v>
      </c>
      <c r="AE57" s="593">
        <f>IF(Reg!$Z$2=2,SUM(AE32:AE56),0)</f>
        <v>0</v>
      </c>
      <c r="AF57" s="593">
        <f>IF(Reg!$Z$2=2,SUM(AF32:AF56),0)</f>
        <v>0</v>
      </c>
      <c r="AG57" s="593">
        <f>IF(Reg!$Z$2=2,SUM(AG32:AG56),0)</f>
        <v>0</v>
      </c>
      <c r="AH57" s="593">
        <f>IF(Reg!$Z$2=2,SUM(AH32:AH56),0)</f>
        <v>0</v>
      </c>
      <c r="AI57" s="593">
        <f>IF(Reg!$Z$2=2,SUM(AI32:AI56),0)</f>
        <v>0</v>
      </c>
      <c r="AJ57" s="593">
        <f>IF(Reg!$Z$2=2,SUM(AJ32:AJ56),0)</f>
        <v>0</v>
      </c>
      <c r="AK57" s="593">
        <f>IF(Reg!$Z$2=2,SUM(AK32:AK56),0)</f>
        <v>0</v>
      </c>
      <c r="AL57" s="593">
        <f>IF(Reg!$Z$2=2,SUM(AL32:AL56),0)</f>
        <v>0</v>
      </c>
      <c r="AM57" s="593">
        <f>IF(Reg!$Z$2=2,SUM(AM32:AM56),0)</f>
        <v>0</v>
      </c>
      <c r="AN57" s="593">
        <f>IF(Reg!$Z$2=2,SUM(AN32:AN56),0)</f>
        <v>0</v>
      </c>
      <c r="AO57" s="593">
        <f>IF(Reg!$Z$2=2,SUM(AO32:AO56),0)</f>
        <v>0</v>
      </c>
      <c r="AP57" s="593">
        <f>IF(Reg!$Z$2=2,SUM(AP32:AP56),0)</f>
        <v>0</v>
      </c>
      <c r="AQ57" s="593">
        <f>IF(Reg!$Z$2=2,SUM(AQ32:AQ56),0)</f>
        <v>0</v>
      </c>
      <c r="AR57" s="593">
        <f>IF(Reg!$Z$2=2,SUM(AR32:AR56),0)</f>
        <v>0</v>
      </c>
      <c r="AS57" s="593">
        <f>IF(Reg!$Z$2=2,SUM(AS32:AS56),0)</f>
        <v>0</v>
      </c>
      <c r="AT57" s="593">
        <f>IF(Reg!$Z$2=2,SUM(AT32:AT56),0)</f>
        <v>0</v>
      </c>
      <c r="AU57" s="593">
        <f>IF(Reg!$Z$2=2,SUM(AU32:AU56),0)</f>
        <v>0</v>
      </c>
      <c r="AV57" s="593">
        <f>IF(Reg!$Z$2=2,SUM(AV32:AV56),0)</f>
        <v>0</v>
      </c>
      <c r="AW57" s="593">
        <f>IF(Reg!$Z$2=2,SUM(AW32:AW56),0)</f>
        <v>0</v>
      </c>
      <c r="AX57" s="593">
        <f>IF(Reg!$Z$2=2,SUM(AX32:AX56),0)</f>
        <v>0</v>
      </c>
      <c r="AY57" s="593">
        <f>IF(Reg!$Z$2=2,SUM(AY32:AY56),0)</f>
        <v>0</v>
      </c>
      <c r="AZ57" s="593">
        <f>IF(Reg!$Z$2=2,SUM(AZ32:AZ56),0)</f>
        <v>0</v>
      </c>
      <c r="BA57" s="593">
        <f>IF(Reg!$Z$2=2,SUM(BA32:BA56),0)</f>
        <v>0</v>
      </c>
      <c r="BB57" s="593">
        <f>IF(Reg!$Z$2=2,SUM(BB32:BB56),0)</f>
        <v>0</v>
      </c>
      <c r="BC57" s="593">
        <f>IF(Reg!$Z$2=2,SUM(BC32:BC56),0)</f>
        <v>0</v>
      </c>
      <c r="BD57" s="593">
        <f>IF(Reg!$Z$2=2,SUM(BD32:BD56),0)</f>
        <v>0</v>
      </c>
      <c r="BE57" s="593">
        <f>IF(Reg!$Z$2=2,SUM(BE32:BE56),0)</f>
        <v>0</v>
      </c>
      <c r="BF57" s="593">
        <f>IF(Reg!$Z$2=2,SUM(BF32:BF56),0)</f>
        <v>0</v>
      </c>
      <c r="BG57" s="593">
        <f>IF(Reg!$Z$2=2,SUM(BG32:BG56),0)</f>
        <v>0</v>
      </c>
      <c r="BH57" s="593">
        <f>IF(Reg!$Z$2=2,SUM(BH32:BH56),0)</f>
        <v>0</v>
      </c>
      <c r="BI57" s="593">
        <f>IF(Reg!$Z$2=2,SUM(BI32:BI56),0)</f>
        <v>0</v>
      </c>
      <c r="BJ57" s="593">
        <f>IF(Reg!$Z$2=2,SUM(BJ32:BJ56),0)</f>
        <v>0</v>
      </c>
      <c r="BK57" s="593">
        <f>IF(Reg!$Z$2=2,SUM(BK32:BK56),0)</f>
        <v>0</v>
      </c>
      <c r="BL57" s="593">
        <f>IF(Reg!$Z$2=2,SUM(BL32:BL56),0)</f>
        <v>0</v>
      </c>
      <c r="BM57" s="593">
        <f>IF(Reg!$Z$2=2,SUM(BM32:BM56),0)</f>
        <v>0</v>
      </c>
      <c r="BN57" s="593">
        <f>IF(Reg!$Z$2=2,SUM(BN32:BN56),0)</f>
        <v>0</v>
      </c>
      <c r="BO57" s="593">
        <f>IF(Reg!$Z$2=2,SUM(BO32:BO56),0)</f>
        <v>0</v>
      </c>
      <c r="BP57" s="593">
        <f>IF(Reg!$Z$2=2,SUM(BP32:BP56),0)</f>
        <v>0</v>
      </c>
      <c r="BQ57" s="593">
        <f>IF(Reg!$Z$2=2,SUM(BQ32:BQ56),0)</f>
        <v>0</v>
      </c>
      <c r="BR57" s="593">
        <f>IF(Reg!$Z$2=2,SUM(BR32:BR56),0)</f>
        <v>0</v>
      </c>
      <c r="BS57" s="593">
        <f>IF(Reg!$Z$2=2,SUM(BS32:BS56),0)</f>
        <v>0</v>
      </c>
      <c r="BT57" s="593">
        <f>IF(Reg!$Z$2=2,SUM(BT32:BT56),0)</f>
        <v>0</v>
      </c>
      <c r="BU57" s="593">
        <f>IF(Reg!$Z$2=2,SUM(BU32:BU56),0)</f>
        <v>0</v>
      </c>
      <c r="BV57" s="593">
        <f>IF(Reg!$Z$2=2,SUM(BV32:BV56),0)</f>
        <v>0</v>
      </c>
      <c r="BW57" s="593">
        <f>IF(Reg!$Z$2=2,SUM(BW32:BW56),0)</f>
        <v>0</v>
      </c>
      <c r="BX57" s="593">
        <f>IF(Reg!$Z$2=2,SUM(BX32:BX56),0)</f>
        <v>0</v>
      </c>
      <c r="BY57" s="593">
        <f>IF(Reg!$Z$2=2,SUM(BY32:BY56),0)</f>
        <v>0</v>
      </c>
      <c r="BZ57" s="593">
        <f>IF(Reg!$Z$2=2,SUM(BZ32:BZ56),0)</f>
        <v>0</v>
      </c>
      <c r="CA57" s="593">
        <f>IF(Reg!$Z$2=2,SUM(CA32:CA56),0)</f>
        <v>0</v>
      </c>
      <c r="CB57" s="593">
        <f>IF(Reg!$Z$2=2,SUM(CB32:CB56),0)</f>
        <v>0</v>
      </c>
      <c r="CC57" s="593">
        <f>IF(Reg!$Z$2=2,SUM(CC32:CC56),0)</f>
        <v>0</v>
      </c>
      <c r="CD57" s="593">
        <f>IF(Reg!$Z$2=2,SUM(CD32:CD56),0)</f>
        <v>0</v>
      </c>
      <c r="CE57" s="593">
        <f>IF(Reg!$Z$2=2,SUM(CE32:CE56),0)</f>
        <v>0</v>
      </c>
      <c r="CF57" s="593">
        <f>IF(Reg!$Z$2=2,SUM(CF32:CF56),0)</f>
        <v>0</v>
      </c>
      <c r="CG57" s="593">
        <f>IF(Reg!$Z$2=2,SUM(CG32:CG56),0)</f>
        <v>0</v>
      </c>
      <c r="CH57" s="593">
        <f>IF(Reg!$Z$2=2,SUM(CH32:CH56),0)</f>
        <v>0</v>
      </c>
      <c r="CI57" s="593">
        <f>IF(Reg!$Z$2=2,SUM(CI32:CI56),0)</f>
        <v>0</v>
      </c>
      <c r="CJ57" s="593">
        <f>IF(Reg!$Z$2=2,SUM(CJ32:CJ56),0)</f>
        <v>0</v>
      </c>
      <c r="CK57" s="593">
        <f>IF(Reg!$Z$2=2,SUM(CK32:CK56),0)</f>
        <v>0</v>
      </c>
      <c r="CL57" s="593">
        <f>IF(Reg!$Z$2=2,SUM(CL32:CL56),0)</f>
        <v>0</v>
      </c>
      <c r="CM57" s="593">
        <f>IF(Reg!$Z$2=2,SUM(CM32:CM56),0)</f>
        <v>0</v>
      </c>
      <c r="CN57" s="593">
        <f>IF(Reg!$Z$2=2,SUM(CN32:CN56),0)</f>
        <v>0</v>
      </c>
      <c r="CO57" s="593">
        <f>IF(Reg!$Z$2=2,SUM(CO32:CO56),0)</f>
        <v>0</v>
      </c>
      <c r="CP57" s="593">
        <f>IF(Reg!$Z$2=2,SUM(CP32:CP56),0)</f>
        <v>0</v>
      </c>
      <c r="CQ57" s="593">
        <f>IF(Reg!$Z$2=2,SUM(CQ32:CQ56),0)</f>
        <v>0</v>
      </c>
      <c r="CR57" s="593">
        <f>IF(Reg!$Z$2=2,SUM(CR32:CR56),0)</f>
        <v>0</v>
      </c>
      <c r="CS57" s="593">
        <f>IF(Reg!$Z$2=2,SUM(CS32:CS56),0)</f>
        <v>0</v>
      </c>
      <c r="CT57" s="593">
        <f>IF(Reg!$Z$2=2,SUM(CT32:CT56),0)</f>
        <v>0</v>
      </c>
      <c r="CU57" s="593">
        <f>IF(Reg!$Z$2=2,SUM(CU32:CU56),0)</f>
        <v>0</v>
      </c>
      <c r="CV57" s="593">
        <f>IF(Reg!$Z$2=2,SUM(CV32:CV56),0)</f>
        <v>0</v>
      </c>
      <c r="CW57" s="593">
        <f>IF(Reg!$Z$2=2,SUM(CW32:CW56),0)</f>
        <v>0</v>
      </c>
      <c r="CX57" s="593">
        <f>IF(Reg!$Z$2=2,SUM(CX32:CX56),0)</f>
        <v>0</v>
      </c>
      <c r="CY57" s="593">
        <f>IF(Reg!$Z$2=2,SUM(CY32:CY56),0)</f>
        <v>0</v>
      </c>
      <c r="CZ57" s="593">
        <f>IF(Reg!$Z$2=2,SUM(CZ32:CZ56),0)</f>
        <v>0</v>
      </c>
      <c r="DA57" s="593">
        <f>IF(Reg!$Z$2=2,SUM(DA32:DA56),0)</f>
        <v>0</v>
      </c>
      <c r="DB57" s="593">
        <f>IF(Reg!$Z$2=2,SUM(DB32:DB56),0)</f>
        <v>0</v>
      </c>
      <c r="DC57" s="593">
        <f>IF(Reg!$Z$2=2,SUM(DC32:DC56),0)</f>
        <v>0</v>
      </c>
      <c r="DD57" s="593">
        <f>IF(Reg!$Z$2=2,SUM(DD32:DD56),0)</f>
        <v>0</v>
      </c>
      <c r="DE57" s="593">
        <f>IF(Reg!$Z$2=2,SUM(DE32:DE56),0)</f>
        <v>0</v>
      </c>
      <c r="DF57" s="593">
        <f>IF(Reg!$Z$2=2,SUM(DF32:DF56),0)</f>
        <v>0</v>
      </c>
      <c r="DG57" s="593">
        <f>IF(Reg!$Z$2=2,SUM(DG32:DG56),0)</f>
        <v>0</v>
      </c>
      <c r="DH57" s="593">
        <f>IF(Reg!$Z$2=2,SUM(DH32:DH56),0)</f>
        <v>0</v>
      </c>
      <c r="DI57" s="593">
        <f>IF(Reg!$Z$2=2,SUM(DI32:DI56),0)</f>
        <v>0</v>
      </c>
      <c r="DJ57" s="593">
        <f>IF(Reg!$Z$2=2,SUM(DJ32:DJ56),0)</f>
        <v>0</v>
      </c>
      <c r="DK57" s="593">
        <f>IF(Reg!$Z$2=2,SUM(DK32:DK56),0)</f>
        <v>0</v>
      </c>
      <c r="DL57" s="593">
        <f>IF(Reg!$Z$2=2,SUM(DL32:DL56),0)</f>
        <v>0</v>
      </c>
      <c r="DM57" s="593">
        <f>IF(Reg!$Z$2=2,SUM(DM32:DM56),0)</f>
        <v>0</v>
      </c>
      <c r="DN57" s="593">
        <f>IF(Reg!$Z$2=2,SUM(DN32:DN56),0)</f>
        <v>0</v>
      </c>
      <c r="DO57" s="593">
        <f>IF(Reg!$Z$2=2,SUM(DO32:DO56),0)</f>
        <v>0</v>
      </c>
      <c r="DP57" s="593">
        <f>IF(Reg!$Z$2=2,SUM(DP32:DP56),0)</f>
        <v>0</v>
      </c>
      <c r="DQ57" s="593">
        <f>IF(Reg!$Z$2=2,SUM(DQ32:DQ56),0)</f>
        <v>0</v>
      </c>
      <c r="DR57" s="593">
        <f>IF(Reg!$Z$2=2,SUM(DR32:DR56),0)</f>
        <v>0</v>
      </c>
      <c r="DS57" s="593">
        <f>IF(Reg!$Z$2=2,SUM(DS32:DS56),0)</f>
        <v>0</v>
      </c>
      <c r="DT57" s="593">
        <f>IF(Reg!$Z$2=2,SUM(DT32:DT56),0)</f>
        <v>0</v>
      </c>
      <c r="DU57" s="593">
        <f>IF(Reg!$Z$2=2,SUM(DU32:DU56),0)</f>
        <v>0</v>
      </c>
      <c r="DV57" s="593">
        <f>IF(Reg!$Z$2=2,SUM(DV32:DV56),0)</f>
        <v>0</v>
      </c>
      <c r="DW57" s="593">
        <f>SUM(DW32:DW56)</f>
        <v>0</v>
      </c>
    </row>
    <row r="58" spans="1:127" s="594" customFormat="1" ht="19.5" customHeight="1" thickBot="1">
      <c r="A58" s="594">
        <v>37</v>
      </c>
      <c r="B58" s="560">
        <f t="shared" si="0"/>
        <v>0</v>
      </c>
      <c r="C58" s="595"/>
      <c r="D58" s="596" t="s">
        <v>646</v>
      </c>
      <c r="E58" s="597"/>
      <c r="F58" s="593">
        <f>IF(F57=0,0,ROUND((ROUND((F57/$DW$57),8)*$G$21*$DX$94),0))</f>
        <v>0</v>
      </c>
      <c r="G58" s="593">
        <f aca="true" t="shared" si="3" ref="G58:BQ58">IF(G57=0,0,ROUND((ROUND((G57/$DW$57),8)*$G$21*$DX$94),0))</f>
        <v>0</v>
      </c>
      <c r="H58" s="593">
        <f t="shared" si="3"/>
        <v>0</v>
      </c>
      <c r="I58" s="593">
        <f t="shared" si="3"/>
        <v>0</v>
      </c>
      <c r="J58" s="593">
        <f t="shared" si="3"/>
        <v>0</v>
      </c>
      <c r="K58" s="593">
        <f t="shared" si="3"/>
        <v>0</v>
      </c>
      <c r="L58" s="593">
        <f t="shared" si="3"/>
        <v>0</v>
      </c>
      <c r="M58" s="593">
        <f t="shared" si="3"/>
        <v>0</v>
      </c>
      <c r="N58" s="593">
        <f t="shared" si="3"/>
        <v>0</v>
      </c>
      <c r="O58" s="593">
        <f t="shared" si="3"/>
        <v>0</v>
      </c>
      <c r="P58" s="593">
        <f t="shared" si="3"/>
        <v>0</v>
      </c>
      <c r="Q58" s="593">
        <f t="shared" si="3"/>
        <v>0</v>
      </c>
      <c r="R58" s="593">
        <f t="shared" si="3"/>
        <v>0</v>
      </c>
      <c r="S58" s="593">
        <f t="shared" si="3"/>
        <v>0</v>
      </c>
      <c r="T58" s="593">
        <f t="shared" si="3"/>
        <v>0</v>
      </c>
      <c r="U58" s="593">
        <f t="shared" si="3"/>
        <v>0</v>
      </c>
      <c r="V58" s="593">
        <f t="shared" si="3"/>
        <v>0</v>
      </c>
      <c r="W58" s="593">
        <f t="shared" si="3"/>
        <v>0</v>
      </c>
      <c r="X58" s="593">
        <f t="shared" si="3"/>
        <v>0</v>
      </c>
      <c r="Y58" s="593">
        <f t="shared" si="3"/>
        <v>0</v>
      </c>
      <c r="Z58" s="593">
        <f t="shared" si="3"/>
        <v>0</v>
      </c>
      <c r="AA58" s="593">
        <f t="shared" si="3"/>
        <v>0</v>
      </c>
      <c r="AB58" s="593">
        <f t="shared" si="3"/>
        <v>0</v>
      </c>
      <c r="AC58" s="593">
        <f t="shared" si="3"/>
        <v>0</v>
      </c>
      <c r="AD58" s="593">
        <f t="shared" si="3"/>
        <v>0</v>
      </c>
      <c r="AE58" s="593">
        <f t="shared" si="3"/>
        <v>0</v>
      </c>
      <c r="AF58" s="593">
        <f t="shared" si="3"/>
        <v>0</v>
      </c>
      <c r="AG58" s="593">
        <f t="shared" si="3"/>
        <v>0</v>
      </c>
      <c r="AH58" s="593">
        <f t="shared" si="3"/>
        <v>0</v>
      </c>
      <c r="AI58" s="593">
        <f t="shared" si="3"/>
        <v>0</v>
      </c>
      <c r="AJ58" s="593">
        <f t="shared" si="3"/>
        <v>0</v>
      </c>
      <c r="AK58" s="593">
        <f t="shared" si="3"/>
        <v>0</v>
      </c>
      <c r="AL58" s="593">
        <f t="shared" si="3"/>
        <v>0</v>
      </c>
      <c r="AM58" s="593">
        <f t="shared" si="3"/>
        <v>0</v>
      </c>
      <c r="AN58" s="593">
        <f t="shared" si="3"/>
        <v>0</v>
      </c>
      <c r="AO58" s="593">
        <f t="shared" si="3"/>
        <v>0</v>
      </c>
      <c r="AP58" s="593">
        <f t="shared" si="3"/>
        <v>0</v>
      </c>
      <c r="AQ58" s="593">
        <f t="shared" si="3"/>
        <v>0</v>
      </c>
      <c r="AR58" s="593">
        <f t="shared" si="3"/>
        <v>0</v>
      </c>
      <c r="AS58" s="593">
        <f t="shared" si="3"/>
        <v>0</v>
      </c>
      <c r="AT58" s="593">
        <f t="shared" si="3"/>
        <v>0</v>
      </c>
      <c r="AU58" s="593">
        <f t="shared" si="3"/>
        <v>0</v>
      </c>
      <c r="AV58" s="593">
        <f t="shared" si="3"/>
        <v>0</v>
      </c>
      <c r="AW58" s="593">
        <f t="shared" si="3"/>
        <v>0</v>
      </c>
      <c r="AX58" s="593">
        <f t="shared" si="3"/>
        <v>0</v>
      </c>
      <c r="AY58" s="593">
        <f t="shared" si="3"/>
        <v>0</v>
      </c>
      <c r="AZ58" s="593">
        <f t="shared" si="3"/>
        <v>0</v>
      </c>
      <c r="BA58" s="593">
        <f t="shared" si="3"/>
        <v>0</v>
      </c>
      <c r="BB58" s="593">
        <f t="shared" si="3"/>
        <v>0</v>
      </c>
      <c r="BC58" s="593">
        <f t="shared" si="3"/>
        <v>0</v>
      </c>
      <c r="BD58" s="593">
        <f t="shared" si="3"/>
        <v>0</v>
      </c>
      <c r="BE58" s="593">
        <f t="shared" si="3"/>
        <v>0</v>
      </c>
      <c r="BF58" s="593">
        <f t="shared" si="3"/>
        <v>0</v>
      </c>
      <c r="BG58" s="593">
        <f t="shared" si="3"/>
        <v>0</v>
      </c>
      <c r="BH58" s="593">
        <f t="shared" si="3"/>
        <v>0</v>
      </c>
      <c r="BI58" s="593">
        <f t="shared" si="3"/>
        <v>0</v>
      </c>
      <c r="BJ58" s="593">
        <f t="shared" si="3"/>
        <v>0</v>
      </c>
      <c r="BK58" s="593">
        <f t="shared" si="3"/>
        <v>0</v>
      </c>
      <c r="BL58" s="593">
        <f t="shared" si="3"/>
        <v>0</v>
      </c>
      <c r="BM58" s="593">
        <f t="shared" si="3"/>
        <v>0</v>
      </c>
      <c r="BN58" s="593">
        <f t="shared" si="3"/>
        <v>0</v>
      </c>
      <c r="BO58" s="593">
        <f t="shared" si="3"/>
        <v>0</v>
      </c>
      <c r="BP58" s="593">
        <f t="shared" si="3"/>
        <v>0</v>
      </c>
      <c r="BQ58" s="593">
        <f t="shared" si="3"/>
        <v>0</v>
      </c>
      <c r="BR58" s="593">
        <f aca="true" t="shared" si="4" ref="BR58:DV58">IF(BR57=0,0,ROUND((ROUND((BR57/$DW$57),8)*$G$21*$DX$94),0))</f>
        <v>0</v>
      </c>
      <c r="BS58" s="593">
        <f t="shared" si="4"/>
        <v>0</v>
      </c>
      <c r="BT58" s="593">
        <f t="shared" si="4"/>
        <v>0</v>
      </c>
      <c r="BU58" s="593">
        <f t="shared" si="4"/>
        <v>0</v>
      </c>
      <c r="BV58" s="593">
        <f t="shared" si="4"/>
        <v>0</v>
      </c>
      <c r="BW58" s="593">
        <f t="shared" si="4"/>
        <v>0</v>
      </c>
      <c r="BX58" s="593">
        <f t="shared" si="4"/>
        <v>0</v>
      </c>
      <c r="BY58" s="593">
        <f t="shared" si="4"/>
        <v>0</v>
      </c>
      <c r="BZ58" s="593">
        <f t="shared" si="4"/>
        <v>0</v>
      </c>
      <c r="CA58" s="593">
        <f t="shared" si="4"/>
        <v>0</v>
      </c>
      <c r="CB58" s="593">
        <f t="shared" si="4"/>
        <v>0</v>
      </c>
      <c r="CC58" s="593">
        <f t="shared" si="4"/>
        <v>0</v>
      </c>
      <c r="CD58" s="593">
        <f t="shared" si="4"/>
        <v>0</v>
      </c>
      <c r="CE58" s="593">
        <f t="shared" si="4"/>
        <v>0</v>
      </c>
      <c r="CF58" s="593">
        <f t="shared" si="4"/>
        <v>0</v>
      </c>
      <c r="CG58" s="593">
        <f t="shared" si="4"/>
        <v>0</v>
      </c>
      <c r="CH58" s="593">
        <f t="shared" si="4"/>
        <v>0</v>
      </c>
      <c r="CI58" s="593">
        <f t="shared" si="4"/>
        <v>0</v>
      </c>
      <c r="CJ58" s="593">
        <f t="shared" si="4"/>
        <v>0</v>
      </c>
      <c r="CK58" s="593">
        <f t="shared" si="4"/>
        <v>0</v>
      </c>
      <c r="CL58" s="593">
        <f t="shared" si="4"/>
        <v>0</v>
      </c>
      <c r="CM58" s="593">
        <f t="shared" si="4"/>
        <v>0</v>
      </c>
      <c r="CN58" s="593">
        <f t="shared" si="4"/>
        <v>0</v>
      </c>
      <c r="CO58" s="593">
        <f t="shared" si="4"/>
        <v>0</v>
      </c>
      <c r="CP58" s="593">
        <f t="shared" si="4"/>
        <v>0</v>
      </c>
      <c r="CQ58" s="593">
        <f t="shared" si="4"/>
        <v>0</v>
      </c>
      <c r="CR58" s="593">
        <f t="shared" si="4"/>
        <v>0</v>
      </c>
      <c r="CS58" s="593">
        <f t="shared" si="4"/>
        <v>0</v>
      </c>
      <c r="CT58" s="593">
        <f t="shared" si="4"/>
        <v>0</v>
      </c>
      <c r="CU58" s="593">
        <f t="shared" si="4"/>
        <v>0</v>
      </c>
      <c r="CV58" s="593">
        <f t="shared" si="4"/>
        <v>0</v>
      </c>
      <c r="CW58" s="593">
        <f t="shared" si="4"/>
        <v>0</v>
      </c>
      <c r="CX58" s="593">
        <f t="shared" si="4"/>
        <v>0</v>
      </c>
      <c r="CY58" s="593">
        <f t="shared" si="4"/>
        <v>0</v>
      </c>
      <c r="CZ58" s="593">
        <f t="shared" si="4"/>
        <v>0</v>
      </c>
      <c r="DA58" s="593">
        <f t="shared" si="4"/>
        <v>0</v>
      </c>
      <c r="DB58" s="593">
        <f t="shared" si="4"/>
        <v>0</v>
      </c>
      <c r="DC58" s="593">
        <f t="shared" si="4"/>
        <v>0</v>
      </c>
      <c r="DD58" s="593">
        <f t="shared" si="4"/>
        <v>0</v>
      </c>
      <c r="DE58" s="593">
        <f t="shared" si="4"/>
        <v>0</v>
      </c>
      <c r="DF58" s="593">
        <f t="shared" si="4"/>
        <v>0</v>
      </c>
      <c r="DG58" s="593">
        <f t="shared" si="4"/>
        <v>0</v>
      </c>
      <c r="DH58" s="593">
        <f t="shared" si="4"/>
        <v>0</v>
      </c>
      <c r="DI58" s="593">
        <f t="shared" si="4"/>
        <v>0</v>
      </c>
      <c r="DJ58" s="593">
        <f t="shared" si="4"/>
        <v>0</v>
      </c>
      <c r="DK58" s="593">
        <f t="shared" si="4"/>
        <v>0</v>
      </c>
      <c r="DL58" s="593">
        <f t="shared" si="4"/>
        <v>0</v>
      </c>
      <c r="DM58" s="593">
        <f t="shared" si="4"/>
        <v>0</v>
      </c>
      <c r="DN58" s="593">
        <f t="shared" si="4"/>
        <v>0</v>
      </c>
      <c r="DO58" s="593">
        <f t="shared" si="4"/>
        <v>0</v>
      </c>
      <c r="DP58" s="593">
        <f t="shared" si="4"/>
        <v>0</v>
      </c>
      <c r="DQ58" s="593">
        <f t="shared" si="4"/>
        <v>0</v>
      </c>
      <c r="DR58" s="593">
        <f t="shared" si="4"/>
        <v>0</v>
      </c>
      <c r="DS58" s="593">
        <f t="shared" si="4"/>
        <v>0</v>
      </c>
      <c r="DT58" s="593">
        <f t="shared" si="4"/>
        <v>0</v>
      </c>
      <c r="DU58" s="593">
        <f t="shared" si="4"/>
        <v>0</v>
      </c>
      <c r="DV58" s="593">
        <f t="shared" si="4"/>
        <v>0</v>
      </c>
      <c r="DW58" s="598"/>
    </row>
    <row r="59" spans="1:127" s="559" customFormat="1" ht="19.5" customHeight="1">
      <c r="A59" s="559">
        <v>38</v>
      </c>
      <c r="B59" s="560" t="str">
        <f t="shared" si="0"/>
        <v>Szabadszállás</v>
      </c>
      <c r="C59" s="561"/>
      <c r="D59" s="591" t="s">
        <v>640</v>
      </c>
      <c r="E59" s="599"/>
      <c r="F59" s="600" t="str">
        <f>F23</f>
        <v>Szabadszállás</v>
      </c>
      <c r="G59" s="601" t="str">
        <f aca="true" t="shared" si="5" ref="G59:DV59">G23</f>
        <v>Fót</v>
      </c>
      <c r="H59" s="601">
        <f t="shared" si="5"/>
        <v>0</v>
      </c>
      <c r="I59" s="601">
        <f t="shared" si="5"/>
        <v>0</v>
      </c>
      <c r="J59" s="601">
        <f t="shared" si="5"/>
        <v>0</v>
      </c>
      <c r="K59" s="601">
        <f t="shared" si="5"/>
        <v>0</v>
      </c>
      <c r="L59" s="601">
        <f t="shared" si="5"/>
        <v>0</v>
      </c>
      <c r="M59" s="601">
        <f t="shared" si="5"/>
        <v>0</v>
      </c>
      <c r="N59" s="601">
        <f t="shared" si="5"/>
        <v>0</v>
      </c>
      <c r="O59" s="601">
        <f t="shared" si="5"/>
        <v>0</v>
      </c>
      <c r="P59" s="601">
        <f t="shared" si="5"/>
        <v>0</v>
      </c>
      <c r="Q59" s="601">
        <f t="shared" si="5"/>
        <v>0</v>
      </c>
      <c r="R59" s="601">
        <f t="shared" si="5"/>
        <v>0</v>
      </c>
      <c r="S59" s="601">
        <f t="shared" si="5"/>
        <v>0</v>
      </c>
      <c r="T59" s="601">
        <f t="shared" si="5"/>
        <v>0</v>
      </c>
      <c r="U59" s="601">
        <f t="shared" si="5"/>
        <v>0</v>
      </c>
      <c r="V59" s="601">
        <f t="shared" si="5"/>
        <v>0</v>
      </c>
      <c r="W59" s="601">
        <f t="shared" si="5"/>
        <v>0</v>
      </c>
      <c r="X59" s="601">
        <f t="shared" si="5"/>
        <v>0</v>
      </c>
      <c r="Y59" s="601">
        <f t="shared" si="5"/>
        <v>0</v>
      </c>
      <c r="Z59" s="601">
        <f t="shared" si="5"/>
        <v>0</v>
      </c>
      <c r="AA59" s="601">
        <f t="shared" si="5"/>
        <v>0</v>
      </c>
      <c r="AB59" s="601">
        <f t="shared" si="5"/>
        <v>0</v>
      </c>
      <c r="AC59" s="601">
        <f t="shared" si="5"/>
        <v>0</v>
      </c>
      <c r="AD59" s="601">
        <f t="shared" si="5"/>
        <v>0</v>
      </c>
      <c r="AE59" s="601">
        <f t="shared" si="5"/>
        <v>0</v>
      </c>
      <c r="AF59" s="601">
        <f t="shared" si="5"/>
        <v>0</v>
      </c>
      <c r="AG59" s="601">
        <f t="shared" si="5"/>
        <v>0</v>
      </c>
      <c r="AH59" s="601">
        <f t="shared" si="5"/>
        <v>0</v>
      </c>
      <c r="AI59" s="601">
        <f t="shared" si="5"/>
        <v>0</v>
      </c>
      <c r="AJ59" s="601" t="str">
        <f t="shared" si="5"/>
        <v>30</v>
      </c>
      <c r="AK59" s="601">
        <f t="shared" si="5"/>
        <v>0</v>
      </c>
      <c r="AL59" s="601">
        <f t="shared" si="5"/>
        <v>0</v>
      </c>
      <c r="AM59" s="601">
        <f t="shared" si="5"/>
        <v>0</v>
      </c>
      <c r="AN59" s="601">
        <f t="shared" si="5"/>
        <v>0</v>
      </c>
      <c r="AO59" s="601">
        <f t="shared" si="5"/>
        <v>0</v>
      </c>
      <c r="AP59" s="601">
        <f t="shared" si="5"/>
        <v>0</v>
      </c>
      <c r="AQ59" s="601">
        <f t="shared" si="5"/>
        <v>0</v>
      </c>
      <c r="AR59" s="601">
        <f t="shared" si="5"/>
        <v>0</v>
      </c>
      <c r="AS59" s="601">
        <f t="shared" si="5"/>
        <v>0</v>
      </c>
      <c r="AT59" s="601">
        <f t="shared" si="5"/>
        <v>0</v>
      </c>
      <c r="AU59" s="601">
        <f t="shared" si="5"/>
        <v>0</v>
      </c>
      <c r="AV59" s="601">
        <f t="shared" si="5"/>
        <v>0</v>
      </c>
      <c r="AW59" s="601">
        <f t="shared" si="5"/>
        <v>0</v>
      </c>
      <c r="AX59" s="601">
        <f t="shared" si="5"/>
        <v>0</v>
      </c>
      <c r="AY59" s="601">
        <f t="shared" si="5"/>
        <v>0</v>
      </c>
      <c r="AZ59" s="601">
        <f t="shared" si="5"/>
        <v>0</v>
      </c>
      <c r="BA59" s="601">
        <f t="shared" si="5"/>
        <v>0</v>
      </c>
      <c r="BB59" s="601">
        <f t="shared" si="5"/>
        <v>0</v>
      </c>
      <c r="BC59" s="601">
        <f t="shared" si="5"/>
        <v>0</v>
      </c>
      <c r="BD59" s="601">
        <f t="shared" si="5"/>
        <v>0</v>
      </c>
      <c r="BE59" s="601">
        <f t="shared" si="5"/>
        <v>0</v>
      </c>
      <c r="BF59" s="601">
        <f t="shared" si="5"/>
        <v>0</v>
      </c>
      <c r="BG59" s="601">
        <f t="shared" si="5"/>
        <v>0</v>
      </c>
      <c r="BH59" s="601">
        <f t="shared" si="5"/>
        <v>0</v>
      </c>
      <c r="BI59" s="601">
        <f t="shared" si="5"/>
        <v>0</v>
      </c>
      <c r="BJ59" s="601">
        <f t="shared" si="5"/>
        <v>0</v>
      </c>
      <c r="BK59" s="601">
        <f t="shared" si="5"/>
        <v>0</v>
      </c>
      <c r="BL59" s="601">
        <f t="shared" si="5"/>
        <v>0</v>
      </c>
      <c r="BM59" s="601">
        <f t="shared" si="5"/>
        <v>0</v>
      </c>
      <c r="BN59" s="601">
        <f t="shared" si="5"/>
        <v>0</v>
      </c>
      <c r="BO59" s="601">
        <f t="shared" si="5"/>
        <v>0</v>
      </c>
      <c r="BP59" s="601">
        <f t="shared" si="5"/>
        <v>0</v>
      </c>
      <c r="BQ59" s="601">
        <f t="shared" si="5"/>
        <v>0</v>
      </c>
      <c r="BR59" s="601">
        <f t="shared" si="5"/>
        <v>0</v>
      </c>
      <c r="BS59" s="601">
        <f t="shared" si="5"/>
        <v>0</v>
      </c>
      <c r="BT59" s="601">
        <f t="shared" si="5"/>
        <v>0</v>
      </c>
      <c r="BU59" s="601">
        <f t="shared" si="5"/>
        <v>0</v>
      </c>
      <c r="BV59" s="601">
        <f t="shared" si="5"/>
        <v>0</v>
      </c>
      <c r="BW59" s="601">
        <f t="shared" si="5"/>
        <v>0</v>
      </c>
      <c r="BX59" s="601">
        <f t="shared" si="5"/>
        <v>0</v>
      </c>
      <c r="BY59" s="601">
        <f t="shared" si="5"/>
        <v>0</v>
      </c>
      <c r="BZ59" s="601">
        <f t="shared" si="5"/>
        <v>0</v>
      </c>
      <c r="CA59" s="601">
        <f t="shared" si="5"/>
        <v>0</v>
      </c>
      <c r="CB59" s="601">
        <f t="shared" si="5"/>
        <v>0</v>
      </c>
      <c r="CC59" s="601">
        <f t="shared" si="5"/>
        <v>0</v>
      </c>
      <c r="CD59" s="601">
        <f t="shared" si="5"/>
        <v>0</v>
      </c>
      <c r="CE59" s="601">
        <f t="shared" si="5"/>
        <v>0</v>
      </c>
      <c r="CF59" s="601">
        <f t="shared" si="5"/>
        <v>0</v>
      </c>
      <c r="CG59" s="601">
        <f t="shared" si="5"/>
        <v>0</v>
      </c>
      <c r="CH59" s="601">
        <f t="shared" si="5"/>
        <v>0</v>
      </c>
      <c r="CI59" s="601">
        <f t="shared" si="5"/>
        <v>0</v>
      </c>
      <c r="CJ59" s="601">
        <f t="shared" si="5"/>
        <v>0</v>
      </c>
      <c r="CK59" s="601">
        <f t="shared" si="5"/>
        <v>0</v>
      </c>
      <c r="CL59" s="601">
        <f t="shared" si="5"/>
        <v>0</v>
      </c>
      <c r="CM59" s="601">
        <f t="shared" si="5"/>
        <v>0</v>
      </c>
      <c r="CN59" s="601">
        <f t="shared" si="5"/>
        <v>0</v>
      </c>
      <c r="CO59" s="601">
        <f t="shared" si="5"/>
        <v>0</v>
      </c>
      <c r="CP59" s="601">
        <f t="shared" si="5"/>
        <v>0</v>
      </c>
      <c r="CQ59" s="601">
        <f t="shared" si="5"/>
        <v>0</v>
      </c>
      <c r="CR59" s="601" t="str">
        <f t="shared" si="5"/>
        <v>90</v>
      </c>
      <c r="CS59" s="601" t="str">
        <f t="shared" si="5"/>
        <v>91</v>
      </c>
      <c r="CT59" s="601" t="str">
        <f t="shared" si="5"/>
        <v>92</v>
      </c>
      <c r="CU59" s="601" t="str">
        <f t="shared" si="5"/>
        <v>93</v>
      </c>
      <c r="CV59" s="601" t="str">
        <f t="shared" si="5"/>
        <v>94</v>
      </c>
      <c r="CW59" s="601" t="str">
        <f t="shared" si="5"/>
        <v>95</v>
      </c>
      <c r="CX59" s="601" t="str">
        <f t="shared" si="5"/>
        <v>96</v>
      </c>
      <c r="CY59" s="601" t="str">
        <f t="shared" si="5"/>
        <v>97</v>
      </c>
      <c r="CZ59" s="601" t="str">
        <f t="shared" si="5"/>
        <v>98</v>
      </c>
      <c r="DA59" s="601" t="str">
        <f t="shared" si="5"/>
        <v>99</v>
      </c>
      <c r="DB59" s="601" t="str">
        <f t="shared" si="5"/>
        <v>100</v>
      </c>
      <c r="DC59" s="601" t="str">
        <f t="shared" si="5"/>
        <v>101</v>
      </c>
      <c r="DD59" s="601" t="str">
        <f t="shared" si="5"/>
        <v>102</v>
      </c>
      <c r="DE59" s="601" t="str">
        <f t="shared" si="5"/>
        <v>103</v>
      </c>
      <c r="DF59" s="601" t="str">
        <f t="shared" si="5"/>
        <v>104</v>
      </c>
      <c r="DG59" s="601" t="str">
        <f t="shared" si="5"/>
        <v>105</v>
      </c>
      <c r="DH59" s="601" t="str">
        <f t="shared" si="5"/>
        <v>106</v>
      </c>
      <c r="DI59" s="601" t="str">
        <f t="shared" si="5"/>
        <v>107</v>
      </c>
      <c r="DJ59" s="601" t="str">
        <f t="shared" si="5"/>
        <v>108</v>
      </c>
      <c r="DK59" s="601" t="str">
        <f t="shared" si="5"/>
        <v>109</v>
      </c>
      <c r="DL59" s="601" t="str">
        <f t="shared" si="5"/>
        <v>110</v>
      </c>
      <c r="DM59" s="601" t="str">
        <f t="shared" si="5"/>
        <v>111</v>
      </c>
      <c r="DN59" s="601" t="str">
        <f t="shared" si="5"/>
        <v>112</v>
      </c>
      <c r="DO59" s="601" t="str">
        <f t="shared" si="5"/>
        <v>113</v>
      </c>
      <c r="DP59" s="601" t="str">
        <f t="shared" si="5"/>
        <v>114</v>
      </c>
      <c r="DQ59" s="601" t="str">
        <f t="shared" si="5"/>
        <v>115</v>
      </c>
      <c r="DR59" s="601" t="str">
        <f t="shared" si="5"/>
        <v>116</v>
      </c>
      <c r="DS59" s="601" t="str">
        <f t="shared" si="5"/>
        <v>117</v>
      </c>
      <c r="DT59" s="601" t="str">
        <f t="shared" si="5"/>
        <v>118</v>
      </c>
      <c r="DU59" s="601" t="str">
        <f t="shared" si="5"/>
        <v>119</v>
      </c>
      <c r="DV59" s="601" t="str">
        <f t="shared" si="5"/>
        <v>120</v>
      </c>
      <c r="DW59" s="602"/>
    </row>
    <row r="60" spans="1:127" s="559" customFormat="1" ht="19.5" customHeight="1" thickBot="1">
      <c r="A60" s="559">
        <v>39</v>
      </c>
      <c r="B60" s="560">
        <f t="shared" si="0"/>
        <v>0</v>
      </c>
      <c r="C60" s="561"/>
      <c r="D60" s="603" t="s">
        <v>647</v>
      </c>
      <c r="E60" s="604"/>
      <c r="F60" s="605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606"/>
      <c r="Y60" s="606"/>
      <c r="Z60" s="606"/>
      <c r="AA60" s="606"/>
      <c r="AB60" s="606"/>
      <c r="AC60" s="606"/>
      <c r="AD60" s="606"/>
      <c r="AE60" s="606"/>
      <c r="AF60" s="606"/>
      <c r="AG60" s="606"/>
      <c r="AH60" s="606"/>
      <c r="AI60" s="606"/>
      <c r="AJ60" s="606"/>
      <c r="AK60" s="606"/>
      <c r="AL60" s="606"/>
      <c r="AM60" s="606"/>
      <c r="AN60" s="606"/>
      <c r="AO60" s="606"/>
      <c r="AP60" s="606"/>
      <c r="AQ60" s="606"/>
      <c r="AR60" s="606"/>
      <c r="AS60" s="606"/>
      <c r="AT60" s="606"/>
      <c r="AU60" s="606"/>
      <c r="AV60" s="606"/>
      <c r="AW60" s="606"/>
      <c r="AX60" s="606"/>
      <c r="AY60" s="606"/>
      <c r="AZ60" s="606"/>
      <c r="BA60" s="606"/>
      <c r="BB60" s="606"/>
      <c r="BC60" s="606"/>
      <c r="BD60" s="606"/>
      <c r="BE60" s="606"/>
      <c r="BF60" s="606"/>
      <c r="BG60" s="606"/>
      <c r="BH60" s="606"/>
      <c r="BI60" s="606"/>
      <c r="BJ60" s="606"/>
      <c r="BK60" s="606"/>
      <c r="BL60" s="606"/>
      <c r="BM60" s="606"/>
      <c r="BN60" s="606"/>
      <c r="BO60" s="606"/>
      <c r="BP60" s="606"/>
      <c r="BQ60" s="606"/>
      <c r="BR60" s="606"/>
      <c r="BS60" s="606"/>
      <c r="BT60" s="606"/>
      <c r="BU60" s="606"/>
      <c r="BV60" s="606"/>
      <c r="BW60" s="606"/>
      <c r="BX60" s="606"/>
      <c r="BY60" s="606"/>
      <c r="BZ60" s="606"/>
      <c r="CA60" s="606"/>
      <c r="CB60" s="606"/>
      <c r="CC60" s="606"/>
      <c r="CD60" s="606"/>
      <c r="CE60" s="606"/>
      <c r="CF60" s="606"/>
      <c r="CG60" s="606"/>
      <c r="CH60" s="606"/>
      <c r="CI60" s="606"/>
      <c r="CJ60" s="606"/>
      <c r="CK60" s="606"/>
      <c r="CL60" s="606"/>
      <c r="CM60" s="606"/>
      <c r="CN60" s="606"/>
      <c r="CO60" s="606"/>
      <c r="CP60" s="606"/>
      <c r="CQ60" s="606"/>
      <c r="CR60" s="606"/>
      <c r="CS60" s="606"/>
      <c r="CT60" s="606"/>
      <c r="CU60" s="606"/>
      <c r="CV60" s="606"/>
      <c r="CW60" s="606"/>
      <c r="CX60" s="606"/>
      <c r="CY60" s="606"/>
      <c r="CZ60" s="606"/>
      <c r="DA60" s="606"/>
      <c r="DB60" s="606"/>
      <c r="DC60" s="606"/>
      <c r="DD60" s="606"/>
      <c r="DE60" s="606"/>
      <c r="DF60" s="606"/>
      <c r="DG60" s="606"/>
      <c r="DH60" s="606"/>
      <c r="DI60" s="606"/>
      <c r="DJ60" s="606"/>
      <c r="DK60" s="606"/>
      <c r="DL60" s="606"/>
      <c r="DM60" s="606"/>
      <c r="DN60" s="606"/>
      <c r="DO60" s="606"/>
      <c r="DP60" s="606"/>
      <c r="DQ60" s="606"/>
      <c r="DR60" s="606"/>
      <c r="DS60" s="606"/>
      <c r="DT60" s="606"/>
      <c r="DU60" s="606"/>
      <c r="DV60" s="606"/>
      <c r="DW60" s="607"/>
    </row>
    <row r="61" spans="1:127" s="566" customFormat="1" ht="12.75">
      <c r="A61" s="521">
        <v>40</v>
      </c>
      <c r="B61" s="560">
        <f t="shared" si="0"/>
        <v>0</v>
      </c>
      <c r="C61" s="522"/>
      <c r="D61" s="570"/>
      <c r="E61" s="587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0"/>
      <c r="CC61" s="570"/>
      <c r="CD61" s="570"/>
      <c r="CE61" s="570"/>
      <c r="CF61" s="570"/>
      <c r="CG61" s="570"/>
      <c r="CH61" s="570"/>
      <c r="CI61" s="570"/>
      <c r="CJ61" s="570"/>
      <c r="CK61" s="570"/>
      <c r="CL61" s="570"/>
      <c r="CM61" s="570"/>
      <c r="CN61" s="570"/>
      <c r="CO61" s="570"/>
      <c r="CP61" s="570"/>
      <c r="CQ61" s="570"/>
      <c r="CR61" s="570"/>
      <c r="CS61" s="570"/>
      <c r="CT61" s="570"/>
      <c r="CU61" s="570"/>
      <c r="CV61" s="570"/>
      <c r="CW61" s="570"/>
      <c r="CX61" s="570"/>
      <c r="CY61" s="570"/>
      <c r="CZ61" s="570"/>
      <c r="DA61" s="570"/>
      <c r="DB61" s="570"/>
      <c r="DC61" s="570"/>
      <c r="DD61" s="570"/>
      <c r="DE61" s="570"/>
      <c r="DF61" s="570"/>
      <c r="DG61" s="570"/>
      <c r="DH61" s="570"/>
      <c r="DI61" s="570"/>
      <c r="DJ61" s="570"/>
      <c r="DK61" s="570"/>
      <c r="DL61" s="570"/>
      <c r="DM61" s="570"/>
      <c r="DN61" s="570"/>
      <c r="DO61" s="570"/>
      <c r="DP61" s="570"/>
      <c r="DQ61" s="570"/>
      <c r="DR61" s="570"/>
      <c r="DS61" s="570"/>
      <c r="DT61" s="570"/>
      <c r="DU61" s="570"/>
      <c r="DV61" s="570"/>
      <c r="DW61" s="588">
        <f>SUM(F61:DV61)</f>
        <v>0</v>
      </c>
    </row>
    <row r="62" spans="1:127" s="566" customFormat="1" ht="12.75">
      <c r="A62" s="521">
        <v>41</v>
      </c>
      <c r="B62" s="560">
        <f t="shared" si="0"/>
        <v>0</v>
      </c>
      <c r="C62" s="522"/>
      <c r="D62" s="570"/>
      <c r="E62" s="589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88">
        <f aca="true" t="shared" si="6" ref="DW62:DW72">SUM(F62:DV62)</f>
        <v>0</v>
      </c>
    </row>
    <row r="63" spans="1:127" s="566" customFormat="1" ht="12.75">
      <c r="A63" s="566">
        <v>42</v>
      </c>
      <c r="B63" s="560">
        <f t="shared" si="0"/>
        <v>0</v>
      </c>
      <c r="C63" s="522"/>
      <c r="D63" s="570"/>
      <c r="E63" s="589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  <c r="AH63" s="570"/>
      <c r="AI63" s="570"/>
      <c r="AJ63" s="570"/>
      <c r="AK63" s="570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0"/>
      <c r="BQ63" s="570"/>
      <c r="BR63" s="570"/>
      <c r="BS63" s="570"/>
      <c r="BT63" s="570"/>
      <c r="BU63" s="570"/>
      <c r="BV63" s="570"/>
      <c r="BW63" s="570"/>
      <c r="BX63" s="570"/>
      <c r="BY63" s="570"/>
      <c r="BZ63" s="570"/>
      <c r="CA63" s="570"/>
      <c r="CB63" s="570"/>
      <c r="CC63" s="570"/>
      <c r="CD63" s="570"/>
      <c r="CE63" s="570"/>
      <c r="CF63" s="570"/>
      <c r="CG63" s="570"/>
      <c r="CH63" s="570"/>
      <c r="CI63" s="570"/>
      <c r="CJ63" s="570"/>
      <c r="CK63" s="570"/>
      <c r="CL63" s="570"/>
      <c r="CM63" s="570"/>
      <c r="CN63" s="570"/>
      <c r="CO63" s="570"/>
      <c r="CP63" s="570"/>
      <c r="CQ63" s="570"/>
      <c r="CR63" s="570"/>
      <c r="CS63" s="570"/>
      <c r="CT63" s="570"/>
      <c r="CU63" s="570"/>
      <c r="CV63" s="570"/>
      <c r="CW63" s="570"/>
      <c r="CX63" s="570"/>
      <c r="CY63" s="570"/>
      <c r="CZ63" s="570"/>
      <c r="DA63" s="570"/>
      <c r="DB63" s="570"/>
      <c r="DC63" s="570"/>
      <c r="DD63" s="570"/>
      <c r="DE63" s="570"/>
      <c r="DF63" s="570"/>
      <c r="DG63" s="570"/>
      <c r="DH63" s="570"/>
      <c r="DI63" s="570"/>
      <c r="DJ63" s="570"/>
      <c r="DK63" s="570"/>
      <c r="DL63" s="570"/>
      <c r="DM63" s="570"/>
      <c r="DN63" s="570"/>
      <c r="DO63" s="570"/>
      <c r="DP63" s="570"/>
      <c r="DQ63" s="570"/>
      <c r="DR63" s="570"/>
      <c r="DS63" s="570"/>
      <c r="DT63" s="570"/>
      <c r="DU63" s="570"/>
      <c r="DV63" s="570"/>
      <c r="DW63" s="588">
        <f t="shared" si="6"/>
        <v>0</v>
      </c>
    </row>
    <row r="64" spans="1:127" s="566" customFormat="1" ht="12.75">
      <c r="A64" s="521">
        <v>43</v>
      </c>
      <c r="B64" s="560">
        <f t="shared" si="0"/>
        <v>0</v>
      </c>
      <c r="C64" s="522"/>
      <c r="D64" s="570"/>
      <c r="E64" s="589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0"/>
      <c r="AO64" s="570"/>
      <c r="AP64" s="570"/>
      <c r="AQ64" s="570"/>
      <c r="AR64" s="570"/>
      <c r="AS64" s="570"/>
      <c r="AT64" s="570"/>
      <c r="AU64" s="570"/>
      <c r="AV64" s="570"/>
      <c r="AW64" s="570"/>
      <c r="AX64" s="570"/>
      <c r="AY64" s="570"/>
      <c r="AZ64" s="570"/>
      <c r="BA64" s="570"/>
      <c r="BB64" s="570"/>
      <c r="BC64" s="570"/>
      <c r="BD64" s="570"/>
      <c r="BE64" s="570"/>
      <c r="BF64" s="570"/>
      <c r="BG64" s="570"/>
      <c r="BH64" s="570"/>
      <c r="BI64" s="570"/>
      <c r="BJ64" s="570"/>
      <c r="BK64" s="570"/>
      <c r="BL64" s="570"/>
      <c r="BM64" s="570"/>
      <c r="BN64" s="570"/>
      <c r="BO64" s="570"/>
      <c r="BP64" s="570"/>
      <c r="BQ64" s="570"/>
      <c r="BR64" s="570"/>
      <c r="BS64" s="570"/>
      <c r="BT64" s="570"/>
      <c r="BU64" s="570"/>
      <c r="BV64" s="570"/>
      <c r="BW64" s="570"/>
      <c r="BX64" s="570"/>
      <c r="BY64" s="570"/>
      <c r="BZ64" s="570"/>
      <c r="CA64" s="570"/>
      <c r="CB64" s="570"/>
      <c r="CC64" s="570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0"/>
      <c r="CO64" s="570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0"/>
      <c r="DB64" s="570"/>
      <c r="DC64" s="570"/>
      <c r="DD64" s="570"/>
      <c r="DE64" s="570"/>
      <c r="DF64" s="570"/>
      <c r="DG64" s="570"/>
      <c r="DH64" s="570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0"/>
      <c r="DT64" s="570"/>
      <c r="DU64" s="570"/>
      <c r="DV64" s="570"/>
      <c r="DW64" s="588">
        <f t="shared" si="6"/>
        <v>0</v>
      </c>
    </row>
    <row r="65" spans="1:127" s="566" customFormat="1" ht="12.75">
      <c r="A65" s="521">
        <v>44</v>
      </c>
      <c r="B65" s="560">
        <f t="shared" si="0"/>
        <v>0</v>
      </c>
      <c r="C65" s="522"/>
      <c r="D65" s="570"/>
      <c r="E65" s="589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0"/>
      <c r="CJ65" s="570"/>
      <c r="CK65" s="570"/>
      <c r="CL65" s="570"/>
      <c r="CM65" s="570"/>
      <c r="CN65" s="570"/>
      <c r="CO65" s="570"/>
      <c r="CP65" s="570"/>
      <c r="CQ65" s="570"/>
      <c r="CR65" s="570"/>
      <c r="CS65" s="570"/>
      <c r="CT65" s="570"/>
      <c r="CU65" s="570"/>
      <c r="CV65" s="570"/>
      <c r="CW65" s="570"/>
      <c r="CX65" s="570"/>
      <c r="CY65" s="570"/>
      <c r="CZ65" s="570"/>
      <c r="DA65" s="570"/>
      <c r="DB65" s="570"/>
      <c r="DC65" s="570"/>
      <c r="DD65" s="570"/>
      <c r="DE65" s="570"/>
      <c r="DF65" s="570"/>
      <c r="DG65" s="570"/>
      <c r="DH65" s="570"/>
      <c r="DI65" s="570"/>
      <c r="DJ65" s="570"/>
      <c r="DK65" s="570"/>
      <c r="DL65" s="570"/>
      <c r="DM65" s="570"/>
      <c r="DN65" s="570"/>
      <c r="DO65" s="570"/>
      <c r="DP65" s="570"/>
      <c r="DQ65" s="570"/>
      <c r="DR65" s="570"/>
      <c r="DS65" s="570"/>
      <c r="DT65" s="570"/>
      <c r="DU65" s="570"/>
      <c r="DV65" s="570"/>
      <c r="DW65" s="588">
        <f t="shared" si="6"/>
        <v>0</v>
      </c>
    </row>
    <row r="66" spans="1:127" s="566" customFormat="1" ht="12.75">
      <c r="A66" s="566">
        <v>45</v>
      </c>
      <c r="B66" s="560">
        <f t="shared" si="0"/>
        <v>0</v>
      </c>
      <c r="C66" s="522"/>
      <c r="D66" s="570"/>
      <c r="E66" s="589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0"/>
      <c r="AW66" s="570"/>
      <c r="AX66" s="570"/>
      <c r="AY66" s="570"/>
      <c r="AZ66" s="570"/>
      <c r="BA66" s="570"/>
      <c r="BB66" s="570"/>
      <c r="BC66" s="570"/>
      <c r="BD66" s="570"/>
      <c r="BE66" s="570"/>
      <c r="BF66" s="570"/>
      <c r="BG66" s="570"/>
      <c r="BH66" s="570"/>
      <c r="BI66" s="570"/>
      <c r="BJ66" s="570"/>
      <c r="BK66" s="570"/>
      <c r="BL66" s="570"/>
      <c r="BM66" s="570"/>
      <c r="BN66" s="570"/>
      <c r="BO66" s="570"/>
      <c r="BP66" s="570"/>
      <c r="BQ66" s="570"/>
      <c r="BR66" s="570"/>
      <c r="BS66" s="570"/>
      <c r="BT66" s="570"/>
      <c r="BU66" s="570"/>
      <c r="BV66" s="570"/>
      <c r="BW66" s="570"/>
      <c r="BX66" s="570"/>
      <c r="BY66" s="570"/>
      <c r="BZ66" s="570"/>
      <c r="CA66" s="570"/>
      <c r="CB66" s="570"/>
      <c r="CC66" s="570"/>
      <c r="CD66" s="570"/>
      <c r="CE66" s="570"/>
      <c r="CF66" s="570"/>
      <c r="CG66" s="570"/>
      <c r="CH66" s="570"/>
      <c r="CI66" s="570"/>
      <c r="CJ66" s="570"/>
      <c r="CK66" s="570"/>
      <c r="CL66" s="570"/>
      <c r="CM66" s="570"/>
      <c r="CN66" s="570"/>
      <c r="CO66" s="570"/>
      <c r="CP66" s="570"/>
      <c r="CQ66" s="570"/>
      <c r="CR66" s="570"/>
      <c r="CS66" s="570"/>
      <c r="CT66" s="570"/>
      <c r="CU66" s="570"/>
      <c r="CV66" s="570"/>
      <c r="CW66" s="570"/>
      <c r="CX66" s="570"/>
      <c r="CY66" s="570"/>
      <c r="CZ66" s="570"/>
      <c r="DA66" s="570"/>
      <c r="DB66" s="570"/>
      <c r="DC66" s="570"/>
      <c r="DD66" s="570"/>
      <c r="DE66" s="570"/>
      <c r="DF66" s="570"/>
      <c r="DG66" s="570"/>
      <c r="DH66" s="570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0"/>
      <c r="DT66" s="570"/>
      <c r="DU66" s="570"/>
      <c r="DV66" s="570"/>
      <c r="DW66" s="588">
        <f t="shared" si="6"/>
        <v>0</v>
      </c>
    </row>
    <row r="67" spans="1:127" s="566" customFormat="1" ht="12.75">
      <c r="A67" s="521">
        <v>46</v>
      </c>
      <c r="B67" s="560">
        <f t="shared" si="0"/>
        <v>0</v>
      </c>
      <c r="C67" s="522"/>
      <c r="D67" s="570"/>
      <c r="E67" s="589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0"/>
      <c r="AR67" s="570"/>
      <c r="AS67" s="570"/>
      <c r="AT67" s="570"/>
      <c r="AU67" s="570"/>
      <c r="AV67" s="570"/>
      <c r="AW67" s="570"/>
      <c r="AX67" s="570"/>
      <c r="AY67" s="570"/>
      <c r="AZ67" s="570"/>
      <c r="BA67" s="570"/>
      <c r="BB67" s="570"/>
      <c r="BC67" s="570"/>
      <c r="BD67" s="570"/>
      <c r="BE67" s="570"/>
      <c r="BF67" s="570"/>
      <c r="BG67" s="570"/>
      <c r="BH67" s="570"/>
      <c r="BI67" s="570"/>
      <c r="BJ67" s="570"/>
      <c r="BK67" s="570"/>
      <c r="BL67" s="570"/>
      <c r="BM67" s="570"/>
      <c r="BN67" s="570"/>
      <c r="BO67" s="570"/>
      <c r="BP67" s="570"/>
      <c r="BQ67" s="570"/>
      <c r="BR67" s="570"/>
      <c r="BS67" s="570"/>
      <c r="BT67" s="570"/>
      <c r="BU67" s="570"/>
      <c r="BV67" s="570"/>
      <c r="BW67" s="570"/>
      <c r="BX67" s="570"/>
      <c r="BY67" s="570"/>
      <c r="BZ67" s="570"/>
      <c r="CA67" s="570"/>
      <c r="CB67" s="570"/>
      <c r="CC67" s="570"/>
      <c r="CD67" s="570"/>
      <c r="CE67" s="570"/>
      <c r="CF67" s="570"/>
      <c r="CG67" s="570"/>
      <c r="CH67" s="570"/>
      <c r="CI67" s="570"/>
      <c r="CJ67" s="570"/>
      <c r="CK67" s="570"/>
      <c r="CL67" s="570"/>
      <c r="CM67" s="570"/>
      <c r="CN67" s="570"/>
      <c r="CO67" s="570"/>
      <c r="CP67" s="570"/>
      <c r="CQ67" s="570"/>
      <c r="CR67" s="570"/>
      <c r="CS67" s="570"/>
      <c r="CT67" s="570"/>
      <c r="CU67" s="570"/>
      <c r="CV67" s="570"/>
      <c r="CW67" s="570"/>
      <c r="CX67" s="570"/>
      <c r="CY67" s="570"/>
      <c r="CZ67" s="570"/>
      <c r="DA67" s="570"/>
      <c r="DB67" s="570"/>
      <c r="DC67" s="570"/>
      <c r="DD67" s="570"/>
      <c r="DE67" s="570"/>
      <c r="DF67" s="570"/>
      <c r="DG67" s="570"/>
      <c r="DH67" s="570"/>
      <c r="DI67" s="570"/>
      <c r="DJ67" s="570"/>
      <c r="DK67" s="570"/>
      <c r="DL67" s="570"/>
      <c r="DM67" s="570"/>
      <c r="DN67" s="570"/>
      <c r="DO67" s="570"/>
      <c r="DP67" s="570"/>
      <c r="DQ67" s="570"/>
      <c r="DR67" s="570"/>
      <c r="DS67" s="570"/>
      <c r="DT67" s="570"/>
      <c r="DU67" s="570"/>
      <c r="DV67" s="570"/>
      <c r="DW67" s="588">
        <f t="shared" si="6"/>
        <v>0</v>
      </c>
    </row>
    <row r="68" spans="1:127" s="566" customFormat="1" ht="12.75">
      <c r="A68" s="521">
        <v>47</v>
      </c>
      <c r="B68" s="560">
        <f t="shared" si="0"/>
        <v>0</v>
      </c>
      <c r="C68" s="522"/>
      <c r="D68" s="570"/>
      <c r="E68" s="589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0"/>
      <c r="BH68" s="570"/>
      <c r="BI68" s="570"/>
      <c r="BJ68" s="570"/>
      <c r="BK68" s="570"/>
      <c r="BL68" s="570"/>
      <c r="BM68" s="570"/>
      <c r="BN68" s="570"/>
      <c r="BO68" s="570"/>
      <c r="BP68" s="570"/>
      <c r="BQ68" s="570"/>
      <c r="BR68" s="570"/>
      <c r="BS68" s="570"/>
      <c r="BT68" s="570"/>
      <c r="BU68" s="570"/>
      <c r="BV68" s="570"/>
      <c r="BW68" s="570"/>
      <c r="BX68" s="570"/>
      <c r="BY68" s="570"/>
      <c r="BZ68" s="570"/>
      <c r="CA68" s="570"/>
      <c r="CB68" s="570"/>
      <c r="CC68" s="570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0"/>
      <c r="CO68" s="570"/>
      <c r="CP68" s="570"/>
      <c r="CQ68" s="570"/>
      <c r="CR68" s="570"/>
      <c r="CS68" s="570"/>
      <c r="CT68" s="570"/>
      <c r="CU68" s="570"/>
      <c r="CV68" s="570"/>
      <c r="CW68" s="570"/>
      <c r="CX68" s="570"/>
      <c r="CY68" s="570"/>
      <c r="CZ68" s="570"/>
      <c r="DA68" s="570"/>
      <c r="DB68" s="570"/>
      <c r="DC68" s="570"/>
      <c r="DD68" s="570"/>
      <c r="DE68" s="570"/>
      <c r="DF68" s="570"/>
      <c r="DG68" s="570"/>
      <c r="DH68" s="570"/>
      <c r="DI68" s="570"/>
      <c r="DJ68" s="570"/>
      <c r="DK68" s="570"/>
      <c r="DL68" s="570"/>
      <c r="DM68" s="570"/>
      <c r="DN68" s="570"/>
      <c r="DO68" s="570"/>
      <c r="DP68" s="570"/>
      <c r="DQ68" s="570"/>
      <c r="DR68" s="570"/>
      <c r="DS68" s="570"/>
      <c r="DT68" s="570"/>
      <c r="DU68" s="570"/>
      <c r="DV68" s="570"/>
      <c r="DW68" s="588">
        <f t="shared" si="6"/>
        <v>0</v>
      </c>
    </row>
    <row r="69" spans="1:127" s="566" customFormat="1" ht="12.75">
      <c r="A69" s="566">
        <v>48</v>
      </c>
      <c r="B69" s="560">
        <f t="shared" si="0"/>
        <v>0</v>
      </c>
      <c r="C69" s="522"/>
      <c r="D69" s="570"/>
      <c r="E69" s="589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0"/>
      <c r="AQ69" s="570"/>
      <c r="AR69" s="570"/>
      <c r="AS69" s="570"/>
      <c r="AT69" s="570"/>
      <c r="AU69" s="570"/>
      <c r="AV69" s="570"/>
      <c r="AW69" s="570"/>
      <c r="AX69" s="570"/>
      <c r="AY69" s="570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0"/>
      <c r="BQ69" s="570"/>
      <c r="BR69" s="570"/>
      <c r="BS69" s="570"/>
      <c r="BT69" s="570"/>
      <c r="BU69" s="570"/>
      <c r="BV69" s="570"/>
      <c r="BW69" s="570"/>
      <c r="BX69" s="570"/>
      <c r="BY69" s="570"/>
      <c r="BZ69" s="570"/>
      <c r="CA69" s="570"/>
      <c r="CB69" s="570"/>
      <c r="CC69" s="570"/>
      <c r="CD69" s="570"/>
      <c r="CE69" s="570"/>
      <c r="CF69" s="570"/>
      <c r="CG69" s="570"/>
      <c r="CH69" s="570"/>
      <c r="CI69" s="570"/>
      <c r="CJ69" s="570"/>
      <c r="CK69" s="570"/>
      <c r="CL69" s="570"/>
      <c r="CM69" s="570"/>
      <c r="CN69" s="570"/>
      <c r="CO69" s="570"/>
      <c r="CP69" s="570"/>
      <c r="CQ69" s="570"/>
      <c r="CR69" s="570"/>
      <c r="CS69" s="570"/>
      <c r="CT69" s="570"/>
      <c r="CU69" s="570"/>
      <c r="CV69" s="570"/>
      <c r="CW69" s="570"/>
      <c r="CX69" s="570"/>
      <c r="CY69" s="570"/>
      <c r="CZ69" s="570"/>
      <c r="DA69" s="570"/>
      <c r="DB69" s="570"/>
      <c r="DC69" s="570"/>
      <c r="DD69" s="570"/>
      <c r="DE69" s="570"/>
      <c r="DF69" s="570"/>
      <c r="DG69" s="570"/>
      <c r="DH69" s="570"/>
      <c r="DI69" s="570"/>
      <c r="DJ69" s="570"/>
      <c r="DK69" s="570"/>
      <c r="DL69" s="570"/>
      <c r="DM69" s="570"/>
      <c r="DN69" s="570"/>
      <c r="DO69" s="570"/>
      <c r="DP69" s="570"/>
      <c r="DQ69" s="570"/>
      <c r="DR69" s="570"/>
      <c r="DS69" s="570"/>
      <c r="DT69" s="570"/>
      <c r="DU69" s="570"/>
      <c r="DV69" s="570"/>
      <c r="DW69" s="588">
        <f t="shared" si="6"/>
        <v>0</v>
      </c>
    </row>
    <row r="70" spans="1:127" s="566" customFormat="1" ht="12.75">
      <c r="A70" s="521">
        <v>49</v>
      </c>
      <c r="B70" s="560">
        <f t="shared" si="0"/>
        <v>0</v>
      </c>
      <c r="C70" s="522"/>
      <c r="D70" s="570"/>
      <c r="E70" s="589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0"/>
      <c r="BH70" s="570"/>
      <c r="BI70" s="570"/>
      <c r="BJ70" s="570"/>
      <c r="BK70" s="570"/>
      <c r="BL70" s="570"/>
      <c r="BM70" s="570"/>
      <c r="BN70" s="570"/>
      <c r="BO70" s="570"/>
      <c r="BP70" s="570"/>
      <c r="BQ70" s="570"/>
      <c r="BR70" s="570"/>
      <c r="BS70" s="570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0"/>
      <c r="CJ70" s="570"/>
      <c r="CK70" s="570"/>
      <c r="CL70" s="570"/>
      <c r="CM70" s="570"/>
      <c r="CN70" s="570"/>
      <c r="CO70" s="570"/>
      <c r="CP70" s="570"/>
      <c r="CQ70" s="570"/>
      <c r="CR70" s="570"/>
      <c r="CS70" s="570"/>
      <c r="CT70" s="570"/>
      <c r="CU70" s="570"/>
      <c r="CV70" s="570"/>
      <c r="CW70" s="570"/>
      <c r="CX70" s="570"/>
      <c r="CY70" s="570"/>
      <c r="CZ70" s="570"/>
      <c r="DA70" s="570"/>
      <c r="DB70" s="570"/>
      <c r="DC70" s="570"/>
      <c r="DD70" s="570"/>
      <c r="DE70" s="570"/>
      <c r="DF70" s="570"/>
      <c r="DG70" s="570"/>
      <c r="DH70" s="570"/>
      <c r="DI70" s="570"/>
      <c r="DJ70" s="570"/>
      <c r="DK70" s="570"/>
      <c r="DL70" s="570"/>
      <c r="DM70" s="570"/>
      <c r="DN70" s="570"/>
      <c r="DO70" s="570"/>
      <c r="DP70" s="570"/>
      <c r="DQ70" s="570"/>
      <c r="DR70" s="570"/>
      <c r="DS70" s="570"/>
      <c r="DT70" s="570"/>
      <c r="DU70" s="570"/>
      <c r="DV70" s="570"/>
      <c r="DW70" s="588">
        <f t="shared" si="6"/>
        <v>0</v>
      </c>
    </row>
    <row r="71" spans="1:127" s="566" customFormat="1" ht="12.75">
      <c r="A71" s="521">
        <v>50</v>
      </c>
      <c r="B71" s="560">
        <f t="shared" si="0"/>
        <v>0</v>
      </c>
      <c r="C71" s="522"/>
      <c r="D71" s="570"/>
      <c r="E71" s="589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0"/>
      <c r="CC71" s="570"/>
      <c r="CD71" s="570"/>
      <c r="CE71" s="570"/>
      <c r="CF71" s="570"/>
      <c r="CG71" s="570"/>
      <c r="CH71" s="570"/>
      <c r="CI71" s="570"/>
      <c r="CJ71" s="570"/>
      <c r="CK71" s="570"/>
      <c r="CL71" s="570"/>
      <c r="CM71" s="570"/>
      <c r="CN71" s="570"/>
      <c r="CO71" s="570"/>
      <c r="CP71" s="570"/>
      <c r="CQ71" s="570"/>
      <c r="CR71" s="570"/>
      <c r="CS71" s="570"/>
      <c r="CT71" s="570"/>
      <c r="CU71" s="570"/>
      <c r="CV71" s="570"/>
      <c r="CW71" s="570"/>
      <c r="CX71" s="570"/>
      <c r="CY71" s="570"/>
      <c r="CZ71" s="570"/>
      <c r="DA71" s="570"/>
      <c r="DB71" s="570"/>
      <c r="DC71" s="570"/>
      <c r="DD71" s="570"/>
      <c r="DE71" s="570"/>
      <c r="DF71" s="570"/>
      <c r="DG71" s="570"/>
      <c r="DH71" s="570"/>
      <c r="DI71" s="570"/>
      <c r="DJ71" s="570"/>
      <c r="DK71" s="570"/>
      <c r="DL71" s="570"/>
      <c r="DM71" s="570"/>
      <c r="DN71" s="570"/>
      <c r="DO71" s="570"/>
      <c r="DP71" s="570"/>
      <c r="DQ71" s="570"/>
      <c r="DR71" s="570"/>
      <c r="DS71" s="570"/>
      <c r="DT71" s="570"/>
      <c r="DU71" s="570"/>
      <c r="DV71" s="570"/>
      <c r="DW71" s="588">
        <f t="shared" si="6"/>
        <v>0</v>
      </c>
    </row>
    <row r="72" spans="1:127" s="566" customFormat="1" ht="39.75" customHeight="1" thickBot="1">
      <c r="A72" s="566">
        <v>51</v>
      </c>
      <c r="B72" s="560">
        <f t="shared" si="0"/>
        <v>0</v>
      </c>
      <c r="C72" s="567"/>
      <c r="D72" s="570"/>
      <c r="E72" s="608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  <c r="AS72" s="570"/>
      <c r="AT72" s="570"/>
      <c r="AU72" s="570"/>
      <c r="AV72" s="570"/>
      <c r="AW72" s="570"/>
      <c r="AX72" s="570"/>
      <c r="AY72" s="570"/>
      <c r="AZ72" s="570"/>
      <c r="BA72" s="570"/>
      <c r="BB72" s="570"/>
      <c r="BC72" s="570"/>
      <c r="BD72" s="570"/>
      <c r="BE72" s="570"/>
      <c r="BF72" s="570"/>
      <c r="BG72" s="570"/>
      <c r="BH72" s="570"/>
      <c r="BI72" s="570"/>
      <c r="BJ72" s="570"/>
      <c r="BK72" s="570"/>
      <c r="BL72" s="570"/>
      <c r="BM72" s="570"/>
      <c r="BN72" s="570"/>
      <c r="BO72" s="570"/>
      <c r="BP72" s="570"/>
      <c r="BQ72" s="570"/>
      <c r="BR72" s="570"/>
      <c r="BS72" s="570"/>
      <c r="BT72" s="570"/>
      <c r="BU72" s="570"/>
      <c r="BV72" s="570"/>
      <c r="BW72" s="570"/>
      <c r="BX72" s="570"/>
      <c r="BY72" s="570"/>
      <c r="BZ72" s="570"/>
      <c r="CA72" s="570"/>
      <c r="CB72" s="570"/>
      <c r="CC72" s="570"/>
      <c r="CD72" s="570"/>
      <c r="CE72" s="570"/>
      <c r="CF72" s="570"/>
      <c r="CG72" s="570"/>
      <c r="CH72" s="570"/>
      <c r="CI72" s="570"/>
      <c r="CJ72" s="570"/>
      <c r="CK72" s="570"/>
      <c r="CL72" s="570"/>
      <c r="CM72" s="570"/>
      <c r="CN72" s="570"/>
      <c r="CO72" s="570"/>
      <c r="CP72" s="570"/>
      <c r="CQ72" s="570"/>
      <c r="CR72" s="570"/>
      <c r="CS72" s="570"/>
      <c r="CT72" s="570"/>
      <c r="CU72" s="570"/>
      <c r="CV72" s="570"/>
      <c r="CW72" s="570"/>
      <c r="CX72" s="570"/>
      <c r="CY72" s="570"/>
      <c r="CZ72" s="570"/>
      <c r="DA72" s="570"/>
      <c r="DB72" s="570"/>
      <c r="DC72" s="570"/>
      <c r="DD72" s="570"/>
      <c r="DE72" s="570"/>
      <c r="DF72" s="570"/>
      <c r="DG72" s="570"/>
      <c r="DH72" s="570"/>
      <c r="DI72" s="570"/>
      <c r="DJ72" s="570"/>
      <c r="DK72" s="570"/>
      <c r="DL72" s="570"/>
      <c r="DM72" s="570"/>
      <c r="DN72" s="570"/>
      <c r="DO72" s="570"/>
      <c r="DP72" s="570"/>
      <c r="DQ72" s="570"/>
      <c r="DR72" s="570"/>
      <c r="DS72" s="570"/>
      <c r="DT72" s="570"/>
      <c r="DU72" s="570"/>
      <c r="DV72" s="570"/>
      <c r="DW72" s="588">
        <f t="shared" si="6"/>
        <v>0</v>
      </c>
    </row>
    <row r="73" spans="1:127" s="559" customFormat="1" ht="19.5" customHeight="1">
      <c r="A73" s="521">
        <v>52</v>
      </c>
      <c r="B73" s="560">
        <f t="shared" si="0"/>
        <v>0</v>
      </c>
      <c r="C73" s="561"/>
      <c r="D73" s="591" t="s">
        <v>643</v>
      </c>
      <c r="E73" s="592"/>
      <c r="F73" s="593">
        <f>SUM(F61:F72)</f>
        <v>0</v>
      </c>
      <c r="G73" s="593">
        <f>IF(Reg!$Z$2=2,SUM(G61:G72),0)</f>
        <v>0</v>
      </c>
      <c r="H73" s="593">
        <f>IF(Reg!$Z$2=2,SUM(H61:H72),0)</f>
        <v>0</v>
      </c>
      <c r="I73" s="593">
        <f>IF(Reg!$Z$2=2,SUM(I61:I72),0)</f>
        <v>0</v>
      </c>
      <c r="J73" s="593">
        <f>IF(Reg!$Z$2=2,SUM(J61:J72),0)</f>
        <v>0</v>
      </c>
      <c r="K73" s="593">
        <f>IF(Reg!$Z$2=2,SUM(K61:K72),0)</f>
        <v>0</v>
      </c>
      <c r="L73" s="593">
        <f>IF(Reg!$Z$2=2,SUM(L61:L72),0)</f>
        <v>0</v>
      </c>
      <c r="M73" s="593">
        <f>IF(Reg!$Z$2=2,SUM(M61:M72),0)</f>
        <v>0</v>
      </c>
      <c r="N73" s="593">
        <f>IF(Reg!$Z$2=2,SUM(N61:N72),0)</f>
        <v>0</v>
      </c>
      <c r="O73" s="593">
        <f>IF(Reg!$Z$2=2,SUM(O61:O72),0)</f>
        <v>0</v>
      </c>
      <c r="P73" s="593">
        <f>IF(Reg!$Z$2=2,SUM(P61:P72),0)</f>
        <v>0</v>
      </c>
      <c r="Q73" s="593">
        <f>IF(Reg!$Z$2=2,SUM(Q61:Q72),0)</f>
        <v>0</v>
      </c>
      <c r="R73" s="593">
        <f>IF(Reg!$Z$2=2,SUM(R61:R72),0)</f>
        <v>0</v>
      </c>
      <c r="S73" s="593">
        <f>IF(Reg!$Z$2=2,SUM(S61:S72),0)</f>
        <v>0</v>
      </c>
      <c r="T73" s="593">
        <f>IF(Reg!$Z$2=2,SUM(T61:T72),0)</f>
        <v>0</v>
      </c>
      <c r="U73" s="593">
        <f>IF(Reg!$Z$2=2,SUM(U61:U72),0)</f>
        <v>0</v>
      </c>
      <c r="V73" s="593">
        <f>IF(Reg!$Z$2=2,SUM(V61:V72),0)</f>
        <v>0</v>
      </c>
      <c r="W73" s="593">
        <f>IF(Reg!$Z$2=2,SUM(W61:W72),0)</f>
        <v>0</v>
      </c>
      <c r="X73" s="593">
        <f>IF(Reg!$Z$2=2,SUM(X61:X72),0)</f>
        <v>0</v>
      </c>
      <c r="Y73" s="593">
        <f>IF(Reg!$Z$2=2,SUM(Y61:Y72),0)</f>
        <v>0</v>
      </c>
      <c r="Z73" s="593">
        <f>IF(Reg!$Z$2=2,SUM(Z61:Z72),0)</f>
        <v>0</v>
      </c>
      <c r="AA73" s="593">
        <f>IF(Reg!$Z$2=2,SUM(AA61:AA72),0)</f>
        <v>0</v>
      </c>
      <c r="AB73" s="593">
        <f>IF(Reg!$Z$2=2,SUM(AB61:AB72),0)</f>
        <v>0</v>
      </c>
      <c r="AC73" s="593">
        <f>IF(Reg!$Z$2=2,SUM(AC61:AC72),0)</f>
        <v>0</v>
      </c>
      <c r="AD73" s="593">
        <f>IF(Reg!$Z$2=2,SUM(AD61:AD72),0)</f>
        <v>0</v>
      </c>
      <c r="AE73" s="593">
        <f>IF(Reg!$Z$2=2,SUM(AE61:AE72),0)</f>
        <v>0</v>
      </c>
      <c r="AF73" s="593">
        <f>IF(Reg!$Z$2=2,SUM(AF61:AF72),0)</f>
        <v>0</v>
      </c>
      <c r="AG73" s="593">
        <f>IF(Reg!$Z$2=2,SUM(AG61:AG72),0)</f>
        <v>0</v>
      </c>
      <c r="AH73" s="593">
        <f>IF(Reg!$Z$2=2,SUM(AH61:AH72),0)</f>
        <v>0</v>
      </c>
      <c r="AI73" s="593">
        <f>IF(Reg!$Z$2=2,SUM(AI61:AI72),0)</f>
        <v>0</v>
      </c>
      <c r="AJ73" s="593">
        <f>IF(Reg!$Z$2=2,SUM(AJ61:AJ72),0)</f>
        <v>0</v>
      </c>
      <c r="AK73" s="593">
        <f>IF(Reg!$Z$2=2,SUM(AK61:AK72),0)</f>
        <v>0</v>
      </c>
      <c r="AL73" s="593">
        <f>IF(Reg!$Z$2=2,SUM(AL61:AL72),0)</f>
        <v>0</v>
      </c>
      <c r="AM73" s="593">
        <f>IF(Reg!$Z$2=2,SUM(AM61:AM72),0)</f>
        <v>0</v>
      </c>
      <c r="AN73" s="593">
        <f>IF(Reg!$Z$2=2,SUM(AN61:AN72),0)</f>
        <v>0</v>
      </c>
      <c r="AO73" s="593">
        <f>IF(Reg!$Z$2=2,SUM(AO61:AO72),0)</f>
        <v>0</v>
      </c>
      <c r="AP73" s="593">
        <f>IF(Reg!$Z$2=2,SUM(AP61:AP72),0)</f>
        <v>0</v>
      </c>
      <c r="AQ73" s="593">
        <f>IF(Reg!$Z$2=2,SUM(AQ61:AQ72),0)</f>
        <v>0</v>
      </c>
      <c r="AR73" s="593">
        <f>IF(Reg!$Z$2=2,SUM(AR61:AR72),0)</f>
        <v>0</v>
      </c>
      <c r="AS73" s="593">
        <f>IF(Reg!$Z$2=2,SUM(AS61:AS72),0)</f>
        <v>0</v>
      </c>
      <c r="AT73" s="593">
        <f>IF(Reg!$Z$2=2,SUM(AT61:AT72),0)</f>
        <v>0</v>
      </c>
      <c r="AU73" s="593">
        <f>IF(Reg!$Z$2=2,SUM(AU61:AU72),0)</f>
        <v>0</v>
      </c>
      <c r="AV73" s="593">
        <f>IF(Reg!$Z$2=2,SUM(AV61:AV72),0)</f>
        <v>0</v>
      </c>
      <c r="AW73" s="593">
        <f>IF(Reg!$Z$2=2,SUM(AW61:AW72),0)</f>
        <v>0</v>
      </c>
      <c r="AX73" s="593">
        <f>IF(Reg!$Z$2=2,SUM(AX61:AX72),0)</f>
        <v>0</v>
      </c>
      <c r="AY73" s="593">
        <f>IF(Reg!$Z$2=2,SUM(AY61:AY72),0)</f>
        <v>0</v>
      </c>
      <c r="AZ73" s="593">
        <f>IF(Reg!$Z$2=2,SUM(AZ61:AZ72),0)</f>
        <v>0</v>
      </c>
      <c r="BA73" s="593">
        <f>IF(Reg!$Z$2=2,SUM(BA61:BA72),0)</f>
        <v>0</v>
      </c>
      <c r="BB73" s="593">
        <f>IF(Reg!$Z$2=2,SUM(BB61:BB72),0)</f>
        <v>0</v>
      </c>
      <c r="BC73" s="593">
        <f>IF(Reg!$Z$2=2,SUM(BC61:BC72),0)</f>
        <v>0</v>
      </c>
      <c r="BD73" s="593">
        <f>IF(Reg!$Z$2=2,SUM(BD61:BD72),0)</f>
        <v>0</v>
      </c>
      <c r="BE73" s="593">
        <f>IF(Reg!$Z$2=2,SUM(BE61:BE72),0)</f>
        <v>0</v>
      </c>
      <c r="BF73" s="593">
        <f>IF(Reg!$Z$2=2,SUM(BF61:BF72),0)</f>
        <v>0</v>
      </c>
      <c r="BG73" s="593">
        <f>IF(Reg!$Z$2=2,SUM(BG61:BG72),0)</f>
        <v>0</v>
      </c>
      <c r="BH73" s="593">
        <f>IF(Reg!$Z$2=2,SUM(BH61:BH72),0)</f>
        <v>0</v>
      </c>
      <c r="BI73" s="593">
        <f>IF(Reg!$Z$2=2,SUM(BI61:BI72),0)</f>
        <v>0</v>
      </c>
      <c r="BJ73" s="593">
        <f>IF(Reg!$Z$2=2,SUM(BJ61:BJ72),0)</f>
        <v>0</v>
      </c>
      <c r="BK73" s="593">
        <f>IF(Reg!$Z$2=2,SUM(BK61:BK72),0)</f>
        <v>0</v>
      </c>
      <c r="BL73" s="593">
        <f>IF(Reg!$Z$2=2,SUM(BL61:BL72),0)</f>
        <v>0</v>
      </c>
      <c r="BM73" s="593">
        <f>IF(Reg!$Z$2=2,SUM(BM61:BM72),0)</f>
        <v>0</v>
      </c>
      <c r="BN73" s="593">
        <f>IF(Reg!$Z$2=2,SUM(BN61:BN72),0)</f>
        <v>0</v>
      </c>
      <c r="BO73" s="593">
        <f>IF(Reg!$Z$2=2,SUM(BO61:BO72),0)</f>
        <v>0</v>
      </c>
      <c r="BP73" s="593">
        <f>IF(Reg!$Z$2=2,SUM(BP61:BP72),0)</f>
        <v>0</v>
      </c>
      <c r="BQ73" s="593">
        <f>IF(Reg!$Z$2=2,SUM(BQ61:BQ72),0)</f>
        <v>0</v>
      </c>
      <c r="BR73" s="593">
        <f>IF(Reg!$Z$2=2,SUM(BR61:BR72),0)</f>
        <v>0</v>
      </c>
      <c r="BS73" s="593">
        <f>IF(Reg!$Z$2=2,SUM(BS61:BS72),0)</f>
        <v>0</v>
      </c>
      <c r="BT73" s="593">
        <f>IF(Reg!$Z$2=2,SUM(BT61:BT72),0)</f>
        <v>0</v>
      </c>
      <c r="BU73" s="593">
        <f>IF(Reg!$Z$2=2,SUM(BU61:BU72),0)</f>
        <v>0</v>
      </c>
      <c r="BV73" s="593">
        <f>IF(Reg!$Z$2=2,SUM(BV61:BV72),0)</f>
        <v>0</v>
      </c>
      <c r="BW73" s="593">
        <f>IF(Reg!$Z$2=2,SUM(BW61:BW72),0)</f>
        <v>0</v>
      </c>
      <c r="BX73" s="593">
        <f>IF(Reg!$Z$2=2,SUM(BX61:BX72),0)</f>
        <v>0</v>
      </c>
      <c r="BY73" s="593">
        <f>IF(Reg!$Z$2=2,SUM(BY61:BY72),0)</f>
        <v>0</v>
      </c>
      <c r="BZ73" s="593">
        <f>IF(Reg!$Z$2=2,SUM(BZ61:BZ72),0)</f>
        <v>0</v>
      </c>
      <c r="CA73" s="593">
        <f>IF(Reg!$Z$2=2,SUM(CA61:CA72),0)</f>
        <v>0</v>
      </c>
      <c r="CB73" s="593">
        <f>IF(Reg!$Z$2=2,SUM(CB61:CB72),0)</f>
        <v>0</v>
      </c>
      <c r="CC73" s="593">
        <f>IF(Reg!$Z$2=2,SUM(CC61:CC72),0)</f>
        <v>0</v>
      </c>
      <c r="CD73" s="593">
        <f>IF(Reg!$Z$2=2,SUM(CD61:CD72),0)</f>
        <v>0</v>
      </c>
      <c r="CE73" s="593">
        <f>IF(Reg!$Z$2=2,SUM(CE61:CE72),0)</f>
        <v>0</v>
      </c>
      <c r="CF73" s="593">
        <f>IF(Reg!$Z$2=2,SUM(CF61:CF72),0)</f>
        <v>0</v>
      </c>
      <c r="CG73" s="593">
        <f>IF(Reg!$Z$2=2,SUM(CG61:CG72),0)</f>
        <v>0</v>
      </c>
      <c r="CH73" s="593">
        <f>IF(Reg!$Z$2=2,SUM(CH61:CH72),0)</f>
        <v>0</v>
      </c>
      <c r="CI73" s="593">
        <f>IF(Reg!$Z$2=2,SUM(CI61:CI72),0)</f>
        <v>0</v>
      </c>
      <c r="CJ73" s="593">
        <f>IF(Reg!$Z$2=2,SUM(CJ61:CJ72),0)</f>
        <v>0</v>
      </c>
      <c r="CK73" s="593">
        <f>IF(Reg!$Z$2=2,SUM(CK61:CK72),0)</f>
        <v>0</v>
      </c>
      <c r="CL73" s="593">
        <f>IF(Reg!$Z$2=2,SUM(CL61:CL72),0)</f>
        <v>0</v>
      </c>
      <c r="CM73" s="593">
        <f>IF(Reg!$Z$2=2,SUM(CM61:CM72),0)</f>
        <v>0</v>
      </c>
      <c r="CN73" s="593">
        <f>IF(Reg!$Z$2=2,SUM(CN61:CN72),0)</f>
        <v>0</v>
      </c>
      <c r="CO73" s="593">
        <f>IF(Reg!$Z$2=2,SUM(CO61:CO72),0)</f>
        <v>0</v>
      </c>
      <c r="CP73" s="593">
        <f>IF(Reg!$Z$2=2,SUM(CP61:CP72),0)</f>
        <v>0</v>
      </c>
      <c r="CQ73" s="593">
        <f>IF(Reg!$Z$2=2,SUM(CQ61:CQ72),0)</f>
        <v>0</v>
      </c>
      <c r="CR73" s="593">
        <f>IF(Reg!$Z$2=2,SUM(CR61:CR72),0)</f>
        <v>0</v>
      </c>
      <c r="CS73" s="593">
        <f>IF(Reg!$Z$2=2,SUM(CS61:CS72),0)</f>
        <v>0</v>
      </c>
      <c r="CT73" s="593">
        <f>IF(Reg!$Z$2=2,SUM(CT61:CT72),0)</f>
        <v>0</v>
      </c>
      <c r="CU73" s="593">
        <f>IF(Reg!$Z$2=2,SUM(CU61:CU72),0)</f>
        <v>0</v>
      </c>
      <c r="CV73" s="593">
        <f>IF(Reg!$Z$2=2,SUM(CV61:CV72),0)</f>
        <v>0</v>
      </c>
      <c r="CW73" s="593">
        <f>IF(Reg!$Z$2=2,SUM(CW61:CW72),0)</f>
        <v>0</v>
      </c>
      <c r="CX73" s="593">
        <f>IF(Reg!$Z$2=2,SUM(CX61:CX72),0)</f>
        <v>0</v>
      </c>
      <c r="CY73" s="593">
        <f>IF(Reg!$Z$2=2,SUM(CY61:CY72),0)</f>
        <v>0</v>
      </c>
      <c r="CZ73" s="593">
        <f>IF(Reg!$Z$2=2,SUM(CZ61:CZ72),0)</f>
        <v>0</v>
      </c>
      <c r="DA73" s="593">
        <f>IF(Reg!$Z$2=2,SUM(DA61:DA72),0)</f>
        <v>0</v>
      </c>
      <c r="DB73" s="593">
        <f>IF(Reg!$Z$2=2,SUM(DB61:DB72),0)</f>
        <v>0</v>
      </c>
      <c r="DC73" s="593">
        <f>IF(Reg!$Z$2=2,SUM(DC61:DC72),0)</f>
        <v>0</v>
      </c>
      <c r="DD73" s="593">
        <f>IF(Reg!$Z$2=2,SUM(DD61:DD72),0)</f>
        <v>0</v>
      </c>
      <c r="DE73" s="593">
        <f>IF(Reg!$Z$2=2,SUM(DE61:DE72),0)</f>
        <v>0</v>
      </c>
      <c r="DF73" s="593">
        <f>IF(Reg!$Z$2=2,SUM(DF61:DF72),0)</f>
        <v>0</v>
      </c>
      <c r="DG73" s="593">
        <f>IF(Reg!$Z$2=2,SUM(DG61:DG72),0)</f>
        <v>0</v>
      </c>
      <c r="DH73" s="593">
        <f>IF(Reg!$Z$2=2,SUM(DH61:DH72),0)</f>
        <v>0</v>
      </c>
      <c r="DI73" s="593">
        <f>IF(Reg!$Z$2=2,SUM(DI61:DI72),0)</f>
        <v>0</v>
      </c>
      <c r="DJ73" s="593">
        <f>IF(Reg!$Z$2=2,SUM(DJ61:DJ72),0)</f>
        <v>0</v>
      </c>
      <c r="DK73" s="593">
        <f>IF(Reg!$Z$2=2,SUM(DK61:DK72),0)</f>
        <v>0</v>
      </c>
      <c r="DL73" s="593">
        <f>IF(Reg!$Z$2=2,SUM(DL61:DL72),0)</f>
        <v>0</v>
      </c>
      <c r="DM73" s="593">
        <f>IF(Reg!$Z$2=2,SUM(DM61:DM72),0)</f>
        <v>0</v>
      </c>
      <c r="DN73" s="593">
        <f>IF(Reg!$Z$2=2,SUM(DN61:DN72),0)</f>
        <v>0</v>
      </c>
      <c r="DO73" s="593">
        <f>IF(Reg!$Z$2=2,SUM(DO61:DO72),0)</f>
        <v>0</v>
      </c>
      <c r="DP73" s="593">
        <f>IF(Reg!$Z$2=2,SUM(DP61:DP72),0)</f>
        <v>0</v>
      </c>
      <c r="DQ73" s="593">
        <f>IF(Reg!$Z$2=2,SUM(DQ61:DQ72),0)</f>
        <v>0</v>
      </c>
      <c r="DR73" s="593">
        <f>IF(Reg!$Z$2=2,SUM(DR61:DR72),0)</f>
        <v>0</v>
      </c>
      <c r="DS73" s="593">
        <f>IF(Reg!$Z$2=2,SUM(DS61:DS72),0)</f>
        <v>0</v>
      </c>
      <c r="DT73" s="593">
        <f>IF(Reg!$Z$2=2,SUM(DT61:DT72),0)</f>
        <v>0</v>
      </c>
      <c r="DU73" s="593">
        <f>IF(Reg!$Z$2=2,SUM(DU61:DU72),0)</f>
        <v>0</v>
      </c>
      <c r="DV73" s="593">
        <f>IF(Reg!$Z$2=2,SUM(DV61:DV72),0)</f>
        <v>0</v>
      </c>
      <c r="DW73" s="593">
        <f>SUM(DW61:DW72)</f>
        <v>0</v>
      </c>
    </row>
    <row r="74" spans="1:127" s="559" customFormat="1" ht="19.5" customHeight="1" thickBot="1">
      <c r="A74" s="566">
        <v>53</v>
      </c>
      <c r="B74" s="560">
        <f t="shared" si="0"/>
        <v>0</v>
      </c>
      <c r="C74" s="561"/>
      <c r="D74" s="609" t="s">
        <v>648</v>
      </c>
      <c r="E74" s="610"/>
      <c r="F74" s="593">
        <f>IF(F73=0,0,ROUND((ROUND(F73/$DW$73,8)*$G$21*(1-$DX$94)),0))</f>
        <v>0</v>
      </c>
      <c r="G74" s="593">
        <f aca="true" t="shared" si="7" ref="G74:BQ74">IF(G73=0,0,ROUND((ROUND(G73/$DW$73,8)*$G$21*(1-$DX$94)),0))</f>
        <v>0</v>
      </c>
      <c r="H74" s="593">
        <f t="shared" si="7"/>
        <v>0</v>
      </c>
      <c r="I74" s="593">
        <f t="shared" si="7"/>
        <v>0</v>
      </c>
      <c r="J74" s="593">
        <f t="shared" si="7"/>
        <v>0</v>
      </c>
      <c r="K74" s="593">
        <f t="shared" si="7"/>
        <v>0</v>
      </c>
      <c r="L74" s="593">
        <f t="shared" si="7"/>
        <v>0</v>
      </c>
      <c r="M74" s="593">
        <f t="shared" si="7"/>
        <v>0</v>
      </c>
      <c r="N74" s="593">
        <f t="shared" si="7"/>
        <v>0</v>
      </c>
      <c r="O74" s="593">
        <f t="shared" si="7"/>
        <v>0</v>
      </c>
      <c r="P74" s="593">
        <f t="shared" si="7"/>
        <v>0</v>
      </c>
      <c r="Q74" s="593">
        <f t="shared" si="7"/>
        <v>0</v>
      </c>
      <c r="R74" s="593">
        <f t="shared" si="7"/>
        <v>0</v>
      </c>
      <c r="S74" s="593">
        <f t="shared" si="7"/>
        <v>0</v>
      </c>
      <c r="T74" s="593">
        <f t="shared" si="7"/>
        <v>0</v>
      </c>
      <c r="U74" s="593">
        <f t="shared" si="7"/>
        <v>0</v>
      </c>
      <c r="V74" s="593">
        <f t="shared" si="7"/>
        <v>0</v>
      </c>
      <c r="W74" s="593">
        <f t="shared" si="7"/>
        <v>0</v>
      </c>
      <c r="X74" s="593">
        <f t="shared" si="7"/>
        <v>0</v>
      </c>
      <c r="Y74" s="593">
        <f t="shared" si="7"/>
        <v>0</v>
      </c>
      <c r="Z74" s="593">
        <f t="shared" si="7"/>
        <v>0</v>
      </c>
      <c r="AA74" s="593">
        <f t="shared" si="7"/>
        <v>0</v>
      </c>
      <c r="AB74" s="593">
        <f t="shared" si="7"/>
        <v>0</v>
      </c>
      <c r="AC74" s="593">
        <f t="shared" si="7"/>
        <v>0</v>
      </c>
      <c r="AD74" s="593">
        <f t="shared" si="7"/>
        <v>0</v>
      </c>
      <c r="AE74" s="593">
        <f t="shared" si="7"/>
        <v>0</v>
      </c>
      <c r="AF74" s="593">
        <f t="shared" si="7"/>
        <v>0</v>
      </c>
      <c r="AG74" s="593">
        <f t="shared" si="7"/>
        <v>0</v>
      </c>
      <c r="AH74" s="593">
        <f t="shared" si="7"/>
        <v>0</v>
      </c>
      <c r="AI74" s="593">
        <f t="shared" si="7"/>
        <v>0</v>
      </c>
      <c r="AJ74" s="593">
        <f t="shared" si="7"/>
        <v>0</v>
      </c>
      <c r="AK74" s="593">
        <f t="shared" si="7"/>
        <v>0</v>
      </c>
      <c r="AL74" s="593">
        <f t="shared" si="7"/>
        <v>0</v>
      </c>
      <c r="AM74" s="593">
        <f t="shared" si="7"/>
        <v>0</v>
      </c>
      <c r="AN74" s="593">
        <f t="shared" si="7"/>
        <v>0</v>
      </c>
      <c r="AO74" s="593">
        <f t="shared" si="7"/>
        <v>0</v>
      </c>
      <c r="AP74" s="593">
        <f t="shared" si="7"/>
        <v>0</v>
      </c>
      <c r="AQ74" s="593">
        <f t="shared" si="7"/>
        <v>0</v>
      </c>
      <c r="AR74" s="593">
        <f t="shared" si="7"/>
        <v>0</v>
      </c>
      <c r="AS74" s="593">
        <f t="shared" si="7"/>
        <v>0</v>
      </c>
      <c r="AT74" s="593">
        <f t="shared" si="7"/>
        <v>0</v>
      </c>
      <c r="AU74" s="593">
        <f t="shared" si="7"/>
        <v>0</v>
      </c>
      <c r="AV74" s="593">
        <f t="shared" si="7"/>
        <v>0</v>
      </c>
      <c r="AW74" s="593">
        <f t="shared" si="7"/>
        <v>0</v>
      </c>
      <c r="AX74" s="593">
        <f t="shared" si="7"/>
        <v>0</v>
      </c>
      <c r="AY74" s="593">
        <f t="shared" si="7"/>
        <v>0</v>
      </c>
      <c r="AZ74" s="593">
        <f t="shared" si="7"/>
        <v>0</v>
      </c>
      <c r="BA74" s="593">
        <f t="shared" si="7"/>
        <v>0</v>
      </c>
      <c r="BB74" s="593">
        <f t="shared" si="7"/>
        <v>0</v>
      </c>
      <c r="BC74" s="593">
        <f t="shared" si="7"/>
        <v>0</v>
      </c>
      <c r="BD74" s="593">
        <f t="shared" si="7"/>
        <v>0</v>
      </c>
      <c r="BE74" s="593">
        <f t="shared" si="7"/>
        <v>0</v>
      </c>
      <c r="BF74" s="593">
        <f t="shared" si="7"/>
        <v>0</v>
      </c>
      <c r="BG74" s="593">
        <f t="shared" si="7"/>
        <v>0</v>
      </c>
      <c r="BH74" s="593">
        <f t="shared" si="7"/>
        <v>0</v>
      </c>
      <c r="BI74" s="593">
        <f t="shared" si="7"/>
        <v>0</v>
      </c>
      <c r="BJ74" s="593">
        <f t="shared" si="7"/>
        <v>0</v>
      </c>
      <c r="BK74" s="593">
        <f t="shared" si="7"/>
        <v>0</v>
      </c>
      <c r="BL74" s="593">
        <f t="shared" si="7"/>
        <v>0</v>
      </c>
      <c r="BM74" s="593">
        <f t="shared" si="7"/>
        <v>0</v>
      </c>
      <c r="BN74" s="593">
        <f t="shared" si="7"/>
        <v>0</v>
      </c>
      <c r="BO74" s="593">
        <f t="shared" si="7"/>
        <v>0</v>
      </c>
      <c r="BP74" s="593">
        <f t="shared" si="7"/>
        <v>0</v>
      </c>
      <c r="BQ74" s="593">
        <f t="shared" si="7"/>
        <v>0</v>
      </c>
      <c r="BR74" s="593">
        <f aca="true" t="shared" si="8" ref="BR74:DV74">IF(BR73=0,0,ROUND((ROUND(BR73/$DW$73,8)*$G$21*(1-$DX$94)),0))</f>
        <v>0</v>
      </c>
      <c r="BS74" s="593">
        <f t="shared" si="8"/>
        <v>0</v>
      </c>
      <c r="BT74" s="593">
        <f t="shared" si="8"/>
        <v>0</v>
      </c>
      <c r="BU74" s="593">
        <f t="shared" si="8"/>
        <v>0</v>
      </c>
      <c r="BV74" s="593">
        <f t="shared" si="8"/>
        <v>0</v>
      </c>
      <c r="BW74" s="593">
        <f t="shared" si="8"/>
        <v>0</v>
      </c>
      <c r="BX74" s="593">
        <f t="shared" si="8"/>
        <v>0</v>
      </c>
      <c r="BY74" s="593">
        <f t="shared" si="8"/>
        <v>0</v>
      </c>
      <c r="BZ74" s="593">
        <f t="shared" si="8"/>
        <v>0</v>
      </c>
      <c r="CA74" s="593">
        <f t="shared" si="8"/>
        <v>0</v>
      </c>
      <c r="CB74" s="593">
        <f t="shared" si="8"/>
        <v>0</v>
      </c>
      <c r="CC74" s="593">
        <f t="shared" si="8"/>
        <v>0</v>
      </c>
      <c r="CD74" s="593">
        <f t="shared" si="8"/>
        <v>0</v>
      </c>
      <c r="CE74" s="593">
        <f t="shared" si="8"/>
        <v>0</v>
      </c>
      <c r="CF74" s="593">
        <f t="shared" si="8"/>
        <v>0</v>
      </c>
      <c r="CG74" s="593">
        <f t="shared" si="8"/>
        <v>0</v>
      </c>
      <c r="CH74" s="593">
        <f t="shared" si="8"/>
        <v>0</v>
      </c>
      <c r="CI74" s="593">
        <f t="shared" si="8"/>
        <v>0</v>
      </c>
      <c r="CJ74" s="593">
        <f t="shared" si="8"/>
        <v>0</v>
      </c>
      <c r="CK74" s="593">
        <f t="shared" si="8"/>
        <v>0</v>
      </c>
      <c r="CL74" s="593">
        <f t="shared" si="8"/>
        <v>0</v>
      </c>
      <c r="CM74" s="593">
        <f t="shared" si="8"/>
        <v>0</v>
      </c>
      <c r="CN74" s="593">
        <f t="shared" si="8"/>
        <v>0</v>
      </c>
      <c r="CO74" s="593">
        <f t="shared" si="8"/>
        <v>0</v>
      </c>
      <c r="CP74" s="593">
        <f t="shared" si="8"/>
        <v>0</v>
      </c>
      <c r="CQ74" s="593">
        <f t="shared" si="8"/>
        <v>0</v>
      </c>
      <c r="CR74" s="593">
        <f t="shared" si="8"/>
        <v>0</v>
      </c>
      <c r="CS74" s="593">
        <f t="shared" si="8"/>
        <v>0</v>
      </c>
      <c r="CT74" s="593">
        <f t="shared" si="8"/>
        <v>0</v>
      </c>
      <c r="CU74" s="593">
        <f t="shared" si="8"/>
        <v>0</v>
      </c>
      <c r="CV74" s="593">
        <f t="shared" si="8"/>
        <v>0</v>
      </c>
      <c r="CW74" s="593">
        <f t="shared" si="8"/>
        <v>0</v>
      </c>
      <c r="CX74" s="593">
        <f t="shared" si="8"/>
        <v>0</v>
      </c>
      <c r="CY74" s="593">
        <f t="shared" si="8"/>
        <v>0</v>
      </c>
      <c r="CZ74" s="593">
        <f t="shared" si="8"/>
        <v>0</v>
      </c>
      <c r="DA74" s="593">
        <f t="shared" si="8"/>
        <v>0</v>
      </c>
      <c r="DB74" s="593">
        <f t="shared" si="8"/>
        <v>0</v>
      </c>
      <c r="DC74" s="593">
        <f t="shared" si="8"/>
        <v>0</v>
      </c>
      <c r="DD74" s="593">
        <f t="shared" si="8"/>
        <v>0</v>
      </c>
      <c r="DE74" s="593">
        <f t="shared" si="8"/>
        <v>0</v>
      </c>
      <c r="DF74" s="593">
        <f t="shared" si="8"/>
        <v>0</v>
      </c>
      <c r="DG74" s="593">
        <f t="shared" si="8"/>
        <v>0</v>
      </c>
      <c r="DH74" s="593">
        <f t="shared" si="8"/>
        <v>0</v>
      </c>
      <c r="DI74" s="593">
        <f t="shared" si="8"/>
        <v>0</v>
      </c>
      <c r="DJ74" s="593">
        <f t="shared" si="8"/>
        <v>0</v>
      </c>
      <c r="DK74" s="593">
        <f t="shared" si="8"/>
        <v>0</v>
      </c>
      <c r="DL74" s="593">
        <f t="shared" si="8"/>
        <v>0</v>
      </c>
      <c r="DM74" s="593">
        <f t="shared" si="8"/>
        <v>0</v>
      </c>
      <c r="DN74" s="593">
        <f t="shared" si="8"/>
        <v>0</v>
      </c>
      <c r="DO74" s="593">
        <f t="shared" si="8"/>
        <v>0</v>
      </c>
      <c r="DP74" s="593">
        <f t="shared" si="8"/>
        <v>0</v>
      </c>
      <c r="DQ74" s="593">
        <f t="shared" si="8"/>
        <v>0</v>
      </c>
      <c r="DR74" s="593">
        <f t="shared" si="8"/>
        <v>0</v>
      </c>
      <c r="DS74" s="593">
        <f t="shared" si="8"/>
        <v>0</v>
      </c>
      <c r="DT74" s="593">
        <f t="shared" si="8"/>
        <v>0</v>
      </c>
      <c r="DU74" s="593">
        <f t="shared" si="8"/>
        <v>0</v>
      </c>
      <c r="DV74" s="593">
        <f t="shared" si="8"/>
        <v>0</v>
      </c>
      <c r="DW74" s="611"/>
    </row>
    <row r="75" spans="1:127" s="559" customFormat="1" ht="19.5" customHeight="1">
      <c r="A75" s="521">
        <v>54</v>
      </c>
      <c r="B75" s="560" t="str">
        <f t="shared" si="0"/>
        <v>Szabadszállás</v>
      </c>
      <c r="C75" s="561"/>
      <c r="D75" s="591" t="s">
        <v>640</v>
      </c>
      <c r="E75" s="599"/>
      <c r="F75" s="600" t="str">
        <f>F23</f>
        <v>Szabadszállás</v>
      </c>
      <c r="G75" s="601" t="str">
        <f aca="true" t="shared" si="9" ref="G75:DV75">G23</f>
        <v>Fót</v>
      </c>
      <c r="H75" s="601">
        <f t="shared" si="9"/>
        <v>0</v>
      </c>
      <c r="I75" s="601">
        <f t="shared" si="9"/>
        <v>0</v>
      </c>
      <c r="J75" s="601">
        <f t="shared" si="9"/>
        <v>0</v>
      </c>
      <c r="K75" s="601">
        <f t="shared" si="9"/>
        <v>0</v>
      </c>
      <c r="L75" s="601">
        <f t="shared" si="9"/>
        <v>0</v>
      </c>
      <c r="M75" s="601">
        <f t="shared" si="9"/>
        <v>0</v>
      </c>
      <c r="N75" s="601">
        <f t="shared" si="9"/>
        <v>0</v>
      </c>
      <c r="O75" s="601">
        <f t="shared" si="9"/>
        <v>0</v>
      </c>
      <c r="P75" s="601">
        <f t="shared" si="9"/>
        <v>0</v>
      </c>
      <c r="Q75" s="601">
        <f t="shared" si="9"/>
        <v>0</v>
      </c>
      <c r="R75" s="601">
        <f t="shared" si="9"/>
        <v>0</v>
      </c>
      <c r="S75" s="601">
        <f t="shared" si="9"/>
        <v>0</v>
      </c>
      <c r="T75" s="601">
        <f t="shared" si="9"/>
        <v>0</v>
      </c>
      <c r="U75" s="601">
        <f t="shared" si="9"/>
        <v>0</v>
      </c>
      <c r="V75" s="601">
        <f t="shared" si="9"/>
        <v>0</v>
      </c>
      <c r="W75" s="601">
        <f t="shared" si="9"/>
        <v>0</v>
      </c>
      <c r="X75" s="601">
        <f t="shared" si="9"/>
        <v>0</v>
      </c>
      <c r="Y75" s="601">
        <f t="shared" si="9"/>
        <v>0</v>
      </c>
      <c r="Z75" s="601">
        <f t="shared" si="9"/>
        <v>0</v>
      </c>
      <c r="AA75" s="601">
        <f t="shared" si="9"/>
        <v>0</v>
      </c>
      <c r="AB75" s="601">
        <f t="shared" si="9"/>
        <v>0</v>
      </c>
      <c r="AC75" s="601">
        <f t="shared" si="9"/>
        <v>0</v>
      </c>
      <c r="AD75" s="601">
        <f t="shared" si="9"/>
        <v>0</v>
      </c>
      <c r="AE75" s="601">
        <f t="shared" si="9"/>
        <v>0</v>
      </c>
      <c r="AF75" s="601">
        <f t="shared" si="9"/>
        <v>0</v>
      </c>
      <c r="AG75" s="601">
        <f t="shared" si="9"/>
        <v>0</v>
      </c>
      <c r="AH75" s="601">
        <f t="shared" si="9"/>
        <v>0</v>
      </c>
      <c r="AI75" s="601">
        <f t="shared" si="9"/>
        <v>0</v>
      </c>
      <c r="AJ75" s="601" t="str">
        <f t="shared" si="9"/>
        <v>30</v>
      </c>
      <c r="AK75" s="601">
        <f t="shared" si="9"/>
        <v>0</v>
      </c>
      <c r="AL75" s="601">
        <f t="shared" si="9"/>
        <v>0</v>
      </c>
      <c r="AM75" s="601">
        <f t="shared" si="9"/>
        <v>0</v>
      </c>
      <c r="AN75" s="601">
        <f t="shared" si="9"/>
        <v>0</v>
      </c>
      <c r="AO75" s="601">
        <f t="shared" si="9"/>
        <v>0</v>
      </c>
      <c r="AP75" s="601">
        <f t="shared" si="9"/>
        <v>0</v>
      </c>
      <c r="AQ75" s="601">
        <f t="shared" si="9"/>
        <v>0</v>
      </c>
      <c r="AR75" s="601">
        <f t="shared" si="9"/>
        <v>0</v>
      </c>
      <c r="AS75" s="601">
        <f t="shared" si="9"/>
        <v>0</v>
      </c>
      <c r="AT75" s="601">
        <f t="shared" si="9"/>
        <v>0</v>
      </c>
      <c r="AU75" s="601">
        <f t="shared" si="9"/>
        <v>0</v>
      </c>
      <c r="AV75" s="601">
        <f t="shared" si="9"/>
        <v>0</v>
      </c>
      <c r="AW75" s="601">
        <f t="shared" si="9"/>
        <v>0</v>
      </c>
      <c r="AX75" s="601">
        <f t="shared" si="9"/>
        <v>0</v>
      </c>
      <c r="AY75" s="601">
        <f t="shared" si="9"/>
        <v>0</v>
      </c>
      <c r="AZ75" s="601">
        <f t="shared" si="9"/>
        <v>0</v>
      </c>
      <c r="BA75" s="601">
        <f t="shared" si="9"/>
        <v>0</v>
      </c>
      <c r="BB75" s="601">
        <f t="shared" si="9"/>
        <v>0</v>
      </c>
      <c r="BC75" s="601">
        <f t="shared" si="9"/>
        <v>0</v>
      </c>
      <c r="BD75" s="601">
        <f t="shared" si="9"/>
        <v>0</v>
      </c>
      <c r="BE75" s="601">
        <f t="shared" si="9"/>
        <v>0</v>
      </c>
      <c r="BF75" s="601">
        <f t="shared" si="9"/>
        <v>0</v>
      </c>
      <c r="BG75" s="601">
        <f t="shared" si="9"/>
        <v>0</v>
      </c>
      <c r="BH75" s="601">
        <f t="shared" si="9"/>
        <v>0</v>
      </c>
      <c r="BI75" s="601">
        <f t="shared" si="9"/>
        <v>0</v>
      </c>
      <c r="BJ75" s="601">
        <f t="shared" si="9"/>
        <v>0</v>
      </c>
      <c r="BK75" s="601">
        <f t="shared" si="9"/>
        <v>0</v>
      </c>
      <c r="BL75" s="601">
        <f t="shared" si="9"/>
        <v>0</v>
      </c>
      <c r="BM75" s="601">
        <f t="shared" si="9"/>
        <v>0</v>
      </c>
      <c r="BN75" s="601">
        <f t="shared" si="9"/>
        <v>0</v>
      </c>
      <c r="BO75" s="601">
        <f t="shared" si="9"/>
        <v>0</v>
      </c>
      <c r="BP75" s="601">
        <f t="shared" si="9"/>
        <v>0</v>
      </c>
      <c r="BQ75" s="601">
        <f t="shared" si="9"/>
        <v>0</v>
      </c>
      <c r="BR75" s="601">
        <f t="shared" si="9"/>
        <v>0</v>
      </c>
      <c r="BS75" s="601">
        <f t="shared" si="9"/>
        <v>0</v>
      </c>
      <c r="BT75" s="601">
        <f t="shared" si="9"/>
        <v>0</v>
      </c>
      <c r="BU75" s="601">
        <f t="shared" si="9"/>
        <v>0</v>
      </c>
      <c r="BV75" s="601">
        <f t="shared" si="9"/>
        <v>0</v>
      </c>
      <c r="BW75" s="601">
        <f t="shared" si="9"/>
        <v>0</v>
      </c>
      <c r="BX75" s="601">
        <f t="shared" si="9"/>
        <v>0</v>
      </c>
      <c r="BY75" s="601">
        <f t="shared" si="9"/>
        <v>0</v>
      </c>
      <c r="BZ75" s="601">
        <f t="shared" si="9"/>
        <v>0</v>
      </c>
      <c r="CA75" s="601">
        <f t="shared" si="9"/>
        <v>0</v>
      </c>
      <c r="CB75" s="601">
        <f t="shared" si="9"/>
        <v>0</v>
      </c>
      <c r="CC75" s="601">
        <f t="shared" si="9"/>
        <v>0</v>
      </c>
      <c r="CD75" s="601">
        <f t="shared" si="9"/>
        <v>0</v>
      </c>
      <c r="CE75" s="601">
        <f t="shared" si="9"/>
        <v>0</v>
      </c>
      <c r="CF75" s="601">
        <f t="shared" si="9"/>
        <v>0</v>
      </c>
      <c r="CG75" s="601">
        <f t="shared" si="9"/>
        <v>0</v>
      </c>
      <c r="CH75" s="601">
        <f t="shared" si="9"/>
        <v>0</v>
      </c>
      <c r="CI75" s="601">
        <f t="shared" si="9"/>
        <v>0</v>
      </c>
      <c r="CJ75" s="601">
        <f t="shared" si="9"/>
        <v>0</v>
      </c>
      <c r="CK75" s="601">
        <f t="shared" si="9"/>
        <v>0</v>
      </c>
      <c r="CL75" s="601">
        <f t="shared" si="9"/>
        <v>0</v>
      </c>
      <c r="CM75" s="601">
        <f t="shared" si="9"/>
        <v>0</v>
      </c>
      <c r="CN75" s="601">
        <f t="shared" si="9"/>
        <v>0</v>
      </c>
      <c r="CO75" s="601">
        <f t="shared" si="9"/>
        <v>0</v>
      </c>
      <c r="CP75" s="601">
        <f t="shared" si="9"/>
        <v>0</v>
      </c>
      <c r="CQ75" s="601">
        <f t="shared" si="9"/>
        <v>0</v>
      </c>
      <c r="CR75" s="601" t="str">
        <f t="shared" si="9"/>
        <v>90</v>
      </c>
      <c r="CS75" s="601" t="str">
        <f t="shared" si="9"/>
        <v>91</v>
      </c>
      <c r="CT75" s="601" t="str">
        <f t="shared" si="9"/>
        <v>92</v>
      </c>
      <c r="CU75" s="601" t="str">
        <f t="shared" si="9"/>
        <v>93</v>
      </c>
      <c r="CV75" s="601" t="str">
        <f t="shared" si="9"/>
        <v>94</v>
      </c>
      <c r="CW75" s="601" t="str">
        <f t="shared" si="9"/>
        <v>95</v>
      </c>
      <c r="CX75" s="601" t="str">
        <f t="shared" si="9"/>
        <v>96</v>
      </c>
      <c r="CY75" s="601" t="str">
        <f t="shared" si="9"/>
        <v>97</v>
      </c>
      <c r="CZ75" s="601" t="str">
        <f t="shared" si="9"/>
        <v>98</v>
      </c>
      <c r="DA75" s="601" t="str">
        <f t="shared" si="9"/>
        <v>99</v>
      </c>
      <c r="DB75" s="601" t="str">
        <f t="shared" si="9"/>
        <v>100</v>
      </c>
      <c r="DC75" s="601" t="str">
        <f t="shared" si="9"/>
        <v>101</v>
      </c>
      <c r="DD75" s="601" t="str">
        <f t="shared" si="9"/>
        <v>102</v>
      </c>
      <c r="DE75" s="601" t="str">
        <f t="shared" si="9"/>
        <v>103</v>
      </c>
      <c r="DF75" s="601" t="str">
        <f t="shared" si="9"/>
        <v>104</v>
      </c>
      <c r="DG75" s="601" t="str">
        <f t="shared" si="9"/>
        <v>105</v>
      </c>
      <c r="DH75" s="601" t="str">
        <f t="shared" si="9"/>
        <v>106</v>
      </c>
      <c r="DI75" s="601" t="str">
        <f t="shared" si="9"/>
        <v>107</v>
      </c>
      <c r="DJ75" s="601" t="str">
        <f t="shared" si="9"/>
        <v>108</v>
      </c>
      <c r="DK75" s="601" t="str">
        <f t="shared" si="9"/>
        <v>109</v>
      </c>
      <c r="DL75" s="601" t="str">
        <f t="shared" si="9"/>
        <v>110</v>
      </c>
      <c r="DM75" s="601" t="str">
        <f t="shared" si="9"/>
        <v>111</v>
      </c>
      <c r="DN75" s="601" t="str">
        <f t="shared" si="9"/>
        <v>112</v>
      </c>
      <c r="DO75" s="601" t="str">
        <f t="shared" si="9"/>
        <v>113</v>
      </c>
      <c r="DP75" s="601" t="str">
        <f t="shared" si="9"/>
        <v>114</v>
      </c>
      <c r="DQ75" s="601" t="str">
        <f t="shared" si="9"/>
        <v>115</v>
      </c>
      <c r="DR75" s="601" t="str">
        <f t="shared" si="9"/>
        <v>116</v>
      </c>
      <c r="DS75" s="601" t="str">
        <f t="shared" si="9"/>
        <v>117</v>
      </c>
      <c r="DT75" s="601" t="str">
        <f t="shared" si="9"/>
        <v>118</v>
      </c>
      <c r="DU75" s="601" t="str">
        <f t="shared" si="9"/>
        <v>119</v>
      </c>
      <c r="DV75" s="601" t="str">
        <f t="shared" si="9"/>
        <v>120</v>
      </c>
      <c r="DW75" s="602"/>
    </row>
    <row r="76" spans="1:127" s="559" customFormat="1" ht="32.25" thickBot="1">
      <c r="A76" s="566">
        <v>55</v>
      </c>
      <c r="B76" s="560">
        <f t="shared" si="0"/>
        <v>0</v>
      </c>
      <c r="C76" s="561"/>
      <c r="D76" s="612" t="s">
        <v>649</v>
      </c>
      <c r="E76" s="604"/>
      <c r="F76" s="605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U76" s="606"/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6"/>
      <c r="AL76" s="606"/>
      <c r="AM76" s="606"/>
      <c r="AN76" s="606"/>
      <c r="AO76" s="606"/>
      <c r="AP76" s="606"/>
      <c r="AQ76" s="606"/>
      <c r="AR76" s="606"/>
      <c r="AS76" s="606"/>
      <c r="AT76" s="606"/>
      <c r="AU76" s="606"/>
      <c r="AV76" s="606"/>
      <c r="AW76" s="606"/>
      <c r="AX76" s="606"/>
      <c r="AY76" s="606"/>
      <c r="AZ76" s="606"/>
      <c r="BA76" s="606"/>
      <c r="BB76" s="606"/>
      <c r="BC76" s="606"/>
      <c r="BD76" s="606"/>
      <c r="BE76" s="606"/>
      <c r="BF76" s="606"/>
      <c r="BG76" s="606"/>
      <c r="BH76" s="606"/>
      <c r="BI76" s="606"/>
      <c r="BJ76" s="606"/>
      <c r="BK76" s="606"/>
      <c r="BL76" s="606"/>
      <c r="BM76" s="606"/>
      <c r="BN76" s="606"/>
      <c r="BO76" s="606"/>
      <c r="BP76" s="606"/>
      <c r="BQ76" s="606"/>
      <c r="BR76" s="606"/>
      <c r="BS76" s="606"/>
      <c r="BT76" s="606"/>
      <c r="BU76" s="606"/>
      <c r="BV76" s="606"/>
      <c r="BW76" s="606"/>
      <c r="BX76" s="606"/>
      <c r="BY76" s="606"/>
      <c r="BZ76" s="606"/>
      <c r="CA76" s="606"/>
      <c r="CB76" s="606"/>
      <c r="CC76" s="606"/>
      <c r="CD76" s="606"/>
      <c r="CE76" s="606"/>
      <c r="CF76" s="606"/>
      <c r="CG76" s="606"/>
      <c r="CH76" s="606"/>
      <c r="CI76" s="606"/>
      <c r="CJ76" s="606"/>
      <c r="CK76" s="606"/>
      <c r="CL76" s="606"/>
      <c r="CM76" s="606"/>
      <c r="CN76" s="606"/>
      <c r="CO76" s="606"/>
      <c r="CP76" s="606"/>
      <c r="CQ76" s="606"/>
      <c r="CR76" s="606"/>
      <c r="CS76" s="606"/>
      <c r="CT76" s="606"/>
      <c r="CU76" s="606"/>
      <c r="CV76" s="606"/>
      <c r="CW76" s="606"/>
      <c r="CX76" s="606"/>
      <c r="CY76" s="606"/>
      <c r="CZ76" s="606"/>
      <c r="DA76" s="606"/>
      <c r="DB76" s="606"/>
      <c r="DC76" s="606"/>
      <c r="DD76" s="606"/>
      <c r="DE76" s="606"/>
      <c r="DF76" s="606"/>
      <c r="DG76" s="606"/>
      <c r="DH76" s="606"/>
      <c r="DI76" s="606"/>
      <c r="DJ76" s="606"/>
      <c r="DK76" s="606"/>
      <c r="DL76" s="606"/>
      <c r="DM76" s="606"/>
      <c r="DN76" s="606"/>
      <c r="DO76" s="606"/>
      <c r="DP76" s="606"/>
      <c r="DQ76" s="606"/>
      <c r="DR76" s="606"/>
      <c r="DS76" s="606"/>
      <c r="DT76" s="606"/>
      <c r="DU76" s="606"/>
      <c r="DV76" s="606"/>
      <c r="DW76" s="607"/>
    </row>
    <row r="77" spans="1:127" ht="12.75">
      <c r="A77" s="521">
        <v>56</v>
      </c>
      <c r="B77" s="560">
        <f t="shared" si="0"/>
        <v>0</v>
      </c>
      <c r="C77" s="567"/>
      <c r="D77" s="613" t="s">
        <v>650</v>
      </c>
      <c r="E77" s="614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0"/>
      <c r="CJ77" s="570"/>
      <c r="CK77" s="570"/>
      <c r="CL77" s="570"/>
      <c r="CM77" s="570"/>
      <c r="CN77" s="570"/>
      <c r="CO77" s="570"/>
      <c r="CP77" s="570"/>
      <c r="CQ77" s="570"/>
      <c r="CR77" s="570"/>
      <c r="CS77" s="570"/>
      <c r="CT77" s="570"/>
      <c r="CU77" s="570"/>
      <c r="CV77" s="570"/>
      <c r="CW77" s="570"/>
      <c r="CX77" s="570"/>
      <c r="CY77" s="570"/>
      <c r="CZ77" s="570"/>
      <c r="DA77" s="570"/>
      <c r="DB77" s="570"/>
      <c r="DC77" s="570"/>
      <c r="DD77" s="570"/>
      <c r="DE77" s="570"/>
      <c r="DF77" s="570"/>
      <c r="DG77" s="570"/>
      <c r="DH77" s="570"/>
      <c r="DI77" s="570"/>
      <c r="DJ77" s="570"/>
      <c r="DK77" s="570"/>
      <c r="DL77" s="570"/>
      <c r="DM77" s="570"/>
      <c r="DN77" s="570"/>
      <c r="DO77" s="570"/>
      <c r="DP77" s="570"/>
      <c r="DQ77" s="570"/>
      <c r="DR77" s="570"/>
      <c r="DS77" s="570"/>
      <c r="DT77" s="570"/>
      <c r="DU77" s="570"/>
      <c r="DV77" s="570"/>
      <c r="DW77" s="615">
        <f>SUM(F77:DV77)</f>
        <v>0</v>
      </c>
    </row>
    <row r="78" spans="1:127" ht="13.5" thickBot="1">
      <c r="A78" s="521">
        <v>57</v>
      </c>
      <c r="B78" s="560">
        <f t="shared" si="0"/>
        <v>0</v>
      </c>
      <c r="C78" s="567"/>
      <c r="D78" s="613" t="s">
        <v>649</v>
      </c>
      <c r="E78" s="614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70"/>
      <c r="BF78" s="570"/>
      <c r="BG78" s="570"/>
      <c r="BH78" s="570"/>
      <c r="BI78" s="570"/>
      <c r="BJ78" s="570"/>
      <c r="BK78" s="570"/>
      <c r="BL78" s="570"/>
      <c r="BM78" s="570"/>
      <c r="BN78" s="570"/>
      <c r="BO78" s="570"/>
      <c r="BP78" s="570"/>
      <c r="BQ78" s="570"/>
      <c r="BR78" s="570"/>
      <c r="BS78" s="570"/>
      <c r="BT78" s="570"/>
      <c r="BU78" s="570"/>
      <c r="BV78" s="570"/>
      <c r="BW78" s="570"/>
      <c r="BX78" s="570"/>
      <c r="BY78" s="570"/>
      <c r="BZ78" s="570"/>
      <c r="CA78" s="570"/>
      <c r="CB78" s="570"/>
      <c r="CC78" s="570"/>
      <c r="CD78" s="570"/>
      <c r="CE78" s="570"/>
      <c r="CF78" s="570"/>
      <c r="CG78" s="570"/>
      <c r="CH78" s="570"/>
      <c r="CI78" s="570"/>
      <c r="CJ78" s="570"/>
      <c r="CK78" s="570"/>
      <c r="CL78" s="570"/>
      <c r="CM78" s="570"/>
      <c r="CN78" s="570"/>
      <c r="CO78" s="570"/>
      <c r="CP78" s="570"/>
      <c r="CQ78" s="570"/>
      <c r="CR78" s="570"/>
      <c r="CS78" s="570"/>
      <c r="CT78" s="570"/>
      <c r="CU78" s="570"/>
      <c r="CV78" s="570"/>
      <c r="CW78" s="570"/>
      <c r="CX78" s="570"/>
      <c r="CY78" s="570"/>
      <c r="CZ78" s="570"/>
      <c r="DA78" s="570"/>
      <c r="DB78" s="570"/>
      <c r="DC78" s="570"/>
      <c r="DD78" s="570"/>
      <c r="DE78" s="570"/>
      <c r="DF78" s="570"/>
      <c r="DG78" s="570"/>
      <c r="DH78" s="570"/>
      <c r="DI78" s="570"/>
      <c r="DJ78" s="570"/>
      <c r="DK78" s="570"/>
      <c r="DL78" s="570"/>
      <c r="DM78" s="570"/>
      <c r="DN78" s="570"/>
      <c r="DO78" s="570"/>
      <c r="DP78" s="570"/>
      <c r="DQ78" s="570"/>
      <c r="DR78" s="570"/>
      <c r="DS78" s="570"/>
      <c r="DT78" s="570"/>
      <c r="DU78" s="570"/>
      <c r="DV78" s="570"/>
      <c r="DW78" s="615">
        <f>SUM(F78:DV78)</f>
        <v>0</v>
      </c>
    </row>
    <row r="79" spans="1:127" s="559" customFormat="1" ht="19.5" customHeight="1">
      <c r="A79" s="566">
        <v>58</v>
      </c>
      <c r="B79" s="560">
        <f t="shared" si="0"/>
        <v>0</v>
      </c>
      <c r="C79" s="561"/>
      <c r="D79" s="591" t="s">
        <v>643</v>
      </c>
      <c r="E79" s="592"/>
      <c r="F79" s="593">
        <f>SUM(F77:F78)</f>
        <v>0</v>
      </c>
      <c r="G79" s="593">
        <f aca="true" t="shared" si="10" ref="G79:BR79">SUM(G77:G78)</f>
        <v>0</v>
      </c>
      <c r="H79" s="593">
        <f t="shared" si="10"/>
        <v>0</v>
      </c>
      <c r="I79" s="593">
        <f t="shared" si="10"/>
        <v>0</v>
      </c>
      <c r="J79" s="593">
        <f t="shared" si="10"/>
        <v>0</v>
      </c>
      <c r="K79" s="593">
        <f t="shared" si="10"/>
        <v>0</v>
      </c>
      <c r="L79" s="593">
        <f t="shared" si="10"/>
        <v>0</v>
      </c>
      <c r="M79" s="593">
        <f t="shared" si="10"/>
        <v>0</v>
      </c>
      <c r="N79" s="593">
        <f t="shared" si="10"/>
        <v>0</v>
      </c>
      <c r="O79" s="593">
        <f t="shared" si="10"/>
        <v>0</v>
      </c>
      <c r="P79" s="593">
        <f t="shared" si="10"/>
        <v>0</v>
      </c>
      <c r="Q79" s="593">
        <f t="shared" si="10"/>
        <v>0</v>
      </c>
      <c r="R79" s="593">
        <f t="shared" si="10"/>
        <v>0</v>
      </c>
      <c r="S79" s="593">
        <f t="shared" si="10"/>
        <v>0</v>
      </c>
      <c r="T79" s="593">
        <f t="shared" si="10"/>
        <v>0</v>
      </c>
      <c r="U79" s="593">
        <f t="shared" si="10"/>
        <v>0</v>
      </c>
      <c r="V79" s="593">
        <f t="shared" si="10"/>
        <v>0</v>
      </c>
      <c r="W79" s="593">
        <f t="shared" si="10"/>
        <v>0</v>
      </c>
      <c r="X79" s="593">
        <f t="shared" si="10"/>
        <v>0</v>
      </c>
      <c r="Y79" s="593">
        <f t="shared" si="10"/>
        <v>0</v>
      </c>
      <c r="Z79" s="593">
        <f t="shared" si="10"/>
        <v>0</v>
      </c>
      <c r="AA79" s="593">
        <f t="shared" si="10"/>
        <v>0</v>
      </c>
      <c r="AB79" s="593">
        <f t="shared" si="10"/>
        <v>0</v>
      </c>
      <c r="AC79" s="593">
        <f t="shared" si="10"/>
        <v>0</v>
      </c>
      <c r="AD79" s="593">
        <f t="shared" si="10"/>
        <v>0</v>
      </c>
      <c r="AE79" s="593">
        <f t="shared" si="10"/>
        <v>0</v>
      </c>
      <c r="AF79" s="593">
        <f t="shared" si="10"/>
        <v>0</v>
      </c>
      <c r="AG79" s="593">
        <f t="shared" si="10"/>
        <v>0</v>
      </c>
      <c r="AH79" s="593">
        <f t="shared" si="10"/>
        <v>0</v>
      </c>
      <c r="AI79" s="593">
        <f t="shared" si="10"/>
        <v>0</v>
      </c>
      <c r="AJ79" s="593">
        <f t="shared" si="10"/>
        <v>0</v>
      </c>
      <c r="AK79" s="593">
        <f t="shared" si="10"/>
        <v>0</v>
      </c>
      <c r="AL79" s="593">
        <f t="shared" si="10"/>
        <v>0</v>
      </c>
      <c r="AM79" s="593">
        <f t="shared" si="10"/>
        <v>0</v>
      </c>
      <c r="AN79" s="593">
        <f t="shared" si="10"/>
        <v>0</v>
      </c>
      <c r="AO79" s="593">
        <f t="shared" si="10"/>
        <v>0</v>
      </c>
      <c r="AP79" s="593">
        <f t="shared" si="10"/>
        <v>0</v>
      </c>
      <c r="AQ79" s="593">
        <f t="shared" si="10"/>
        <v>0</v>
      </c>
      <c r="AR79" s="593">
        <f t="shared" si="10"/>
        <v>0</v>
      </c>
      <c r="AS79" s="593">
        <f t="shared" si="10"/>
        <v>0</v>
      </c>
      <c r="AT79" s="593">
        <f t="shared" si="10"/>
        <v>0</v>
      </c>
      <c r="AU79" s="593">
        <f t="shared" si="10"/>
        <v>0</v>
      </c>
      <c r="AV79" s="593">
        <f t="shared" si="10"/>
        <v>0</v>
      </c>
      <c r="AW79" s="593">
        <f t="shared" si="10"/>
        <v>0</v>
      </c>
      <c r="AX79" s="593">
        <f t="shared" si="10"/>
        <v>0</v>
      </c>
      <c r="AY79" s="593">
        <f t="shared" si="10"/>
        <v>0</v>
      </c>
      <c r="AZ79" s="593">
        <f t="shared" si="10"/>
        <v>0</v>
      </c>
      <c r="BA79" s="593">
        <f t="shared" si="10"/>
        <v>0</v>
      </c>
      <c r="BB79" s="593">
        <f t="shared" si="10"/>
        <v>0</v>
      </c>
      <c r="BC79" s="593">
        <f t="shared" si="10"/>
        <v>0</v>
      </c>
      <c r="BD79" s="593">
        <f t="shared" si="10"/>
        <v>0</v>
      </c>
      <c r="BE79" s="593">
        <f t="shared" si="10"/>
        <v>0</v>
      </c>
      <c r="BF79" s="593">
        <f t="shared" si="10"/>
        <v>0</v>
      </c>
      <c r="BG79" s="593">
        <f t="shared" si="10"/>
        <v>0</v>
      </c>
      <c r="BH79" s="593">
        <f t="shared" si="10"/>
        <v>0</v>
      </c>
      <c r="BI79" s="593">
        <f t="shared" si="10"/>
        <v>0</v>
      </c>
      <c r="BJ79" s="593">
        <f t="shared" si="10"/>
        <v>0</v>
      </c>
      <c r="BK79" s="593">
        <f t="shared" si="10"/>
        <v>0</v>
      </c>
      <c r="BL79" s="593">
        <f t="shared" si="10"/>
        <v>0</v>
      </c>
      <c r="BM79" s="593">
        <f t="shared" si="10"/>
        <v>0</v>
      </c>
      <c r="BN79" s="593">
        <f t="shared" si="10"/>
        <v>0</v>
      </c>
      <c r="BO79" s="593">
        <f t="shared" si="10"/>
        <v>0</v>
      </c>
      <c r="BP79" s="593">
        <f t="shared" si="10"/>
        <v>0</v>
      </c>
      <c r="BQ79" s="593">
        <f t="shared" si="10"/>
        <v>0</v>
      </c>
      <c r="BR79" s="593">
        <f t="shared" si="10"/>
        <v>0</v>
      </c>
      <c r="BS79" s="593">
        <f aca="true" t="shared" si="11" ref="BS79:DW79">SUM(BS77:BS78)</f>
        <v>0</v>
      </c>
      <c r="BT79" s="593">
        <f t="shared" si="11"/>
        <v>0</v>
      </c>
      <c r="BU79" s="593">
        <f t="shared" si="11"/>
        <v>0</v>
      </c>
      <c r="BV79" s="593">
        <f t="shared" si="11"/>
        <v>0</v>
      </c>
      <c r="BW79" s="593">
        <f t="shared" si="11"/>
        <v>0</v>
      </c>
      <c r="BX79" s="593">
        <f t="shared" si="11"/>
        <v>0</v>
      </c>
      <c r="BY79" s="593">
        <f t="shared" si="11"/>
        <v>0</v>
      </c>
      <c r="BZ79" s="593">
        <f t="shared" si="11"/>
        <v>0</v>
      </c>
      <c r="CA79" s="593">
        <f t="shared" si="11"/>
        <v>0</v>
      </c>
      <c r="CB79" s="593">
        <f t="shared" si="11"/>
        <v>0</v>
      </c>
      <c r="CC79" s="593">
        <f t="shared" si="11"/>
        <v>0</v>
      </c>
      <c r="CD79" s="593">
        <f t="shared" si="11"/>
        <v>0</v>
      </c>
      <c r="CE79" s="593">
        <f t="shared" si="11"/>
        <v>0</v>
      </c>
      <c r="CF79" s="593">
        <f t="shared" si="11"/>
        <v>0</v>
      </c>
      <c r="CG79" s="593">
        <f t="shared" si="11"/>
        <v>0</v>
      </c>
      <c r="CH79" s="593">
        <f t="shared" si="11"/>
        <v>0</v>
      </c>
      <c r="CI79" s="593">
        <f t="shared" si="11"/>
        <v>0</v>
      </c>
      <c r="CJ79" s="593">
        <f t="shared" si="11"/>
        <v>0</v>
      </c>
      <c r="CK79" s="593">
        <f t="shared" si="11"/>
        <v>0</v>
      </c>
      <c r="CL79" s="593">
        <f t="shared" si="11"/>
        <v>0</v>
      </c>
      <c r="CM79" s="593">
        <f t="shared" si="11"/>
        <v>0</v>
      </c>
      <c r="CN79" s="593">
        <f t="shared" si="11"/>
        <v>0</v>
      </c>
      <c r="CO79" s="593">
        <f t="shared" si="11"/>
        <v>0</v>
      </c>
      <c r="CP79" s="593">
        <f t="shared" si="11"/>
        <v>0</v>
      </c>
      <c r="CQ79" s="593">
        <f t="shared" si="11"/>
        <v>0</v>
      </c>
      <c r="CR79" s="593">
        <f t="shared" si="11"/>
        <v>0</v>
      </c>
      <c r="CS79" s="593">
        <f t="shared" si="11"/>
        <v>0</v>
      </c>
      <c r="CT79" s="593">
        <f t="shared" si="11"/>
        <v>0</v>
      </c>
      <c r="CU79" s="593">
        <f t="shared" si="11"/>
        <v>0</v>
      </c>
      <c r="CV79" s="593">
        <f t="shared" si="11"/>
        <v>0</v>
      </c>
      <c r="CW79" s="593">
        <f t="shared" si="11"/>
        <v>0</v>
      </c>
      <c r="CX79" s="593">
        <f t="shared" si="11"/>
        <v>0</v>
      </c>
      <c r="CY79" s="593">
        <f t="shared" si="11"/>
        <v>0</v>
      </c>
      <c r="CZ79" s="593">
        <f t="shared" si="11"/>
        <v>0</v>
      </c>
      <c r="DA79" s="593">
        <f t="shared" si="11"/>
        <v>0</v>
      </c>
      <c r="DB79" s="593">
        <f t="shared" si="11"/>
        <v>0</v>
      </c>
      <c r="DC79" s="593">
        <f t="shared" si="11"/>
        <v>0</v>
      </c>
      <c r="DD79" s="593">
        <f t="shared" si="11"/>
        <v>0</v>
      </c>
      <c r="DE79" s="593">
        <f t="shared" si="11"/>
        <v>0</v>
      </c>
      <c r="DF79" s="593">
        <f t="shared" si="11"/>
        <v>0</v>
      </c>
      <c r="DG79" s="593">
        <f t="shared" si="11"/>
        <v>0</v>
      </c>
      <c r="DH79" s="593">
        <f t="shared" si="11"/>
        <v>0</v>
      </c>
      <c r="DI79" s="593">
        <f t="shared" si="11"/>
        <v>0</v>
      </c>
      <c r="DJ79" s="593">
        <f t="shared" si="11"/>
        <v>0</v>
      </c>
      <c r="DK79" s="593">
        <f t="shared" si="11"/>
        <v>0</v>
      </c>
      <c r="DL79" s="593">
        <f t="shared" si="11"/>
        <v>0</v>
      </c>
      <c r="DM79" s="593">
        <f t="shared" si="11"/>
        <v>0</v>
      </c>
      <c r="DN79" s="593">
        <f t="shared" si="11"/>
        <v>0</v>
      </c>
      <c r="DO79" s="593">
        <f t="shared" si="11"/>
        <v>0</v>
      </c>
      <c r="DP79" s="593">
        <f t="shared" si="11"/>
        <v>0</v>
      </c>
      <c r="DQ79" s="593">
        <f t="shared" si="11"/>
        <v>0</v>
      </c>
      <c r="DR79" s="593">
        <f t="shared" si="11"/>
        <v>0</v>
      </c>
      <c r="DS79" s="593">
        <f t="shared" si="11"/>
        <v>0</v>
      </c>
      <c r="DT79" s="593">
        <f t="shared" si="11"/>
        <v>0</v>
      </c>
      <c r="DU79" s="593">
        <f t="shared" si="11"/>
        <v>0</v>
      </c>
      <c r="DV79" s="593">
        <f t="shared" si="11"/>
        <v>0</v>
      </c>
      <c r="DW79" s="593">
        <f t="shared" si="11"/>
        <v>0</v>
      </c>
    </row>
    <row r="80" spans="1:127" s="559" customFormat="1" ht="19.5" customHeight="1" thickBot="1">
      <c r="A80" s="521">
        <v>59</v>
      </c>
      <c r="B80" s="560">
        <f t="shared" si="0"/>
        <v>0</v>
      </c>
      <c r="C80" s="561"/>
      <c r="D80" s="603" t="s">
        <v>651</v>
      </c>
      <c r="E80" s="616"/>
      <c r="F80" s="593">
        <f>IF(F79=0,0,ROUND((ROUND((F79/$DW$79),8)*$G$21),0))</f>
        <v>0</v>
      </c>
      <c r="G80" s="593">
        <f aca="true" t="shared" si="12" ref="G80:BR80">IF(G79=0,0,ROUND((ROUND((G79/$DW$79),8)*$G$21),0))</f>
        <v>0</v>
      </c>
      <c r="H80" s="593">
        <f t="shared" si="12"/>
        <v>0</v>
      </c>
      <c r="I80" s="593">
        <f t="shared" si="12"/>
        <v>0</v>
      </c>
      <c r="J80" s="593">
        <f t="shared" si="12"/>
        <v>0</v>
      </c>
      <c r="K80" s="593">
        <f t="shared" si="12"/>
        <v>0</v>
      </c>
      <c r="L80" s="593">
        <f t="shared" si="12"/>
        <v>0</v>
      </c>
      <c r="M80" s="593">
        <f t="shared" si="12"/>
        <v>0</v>
      </c>
      <c r="N80" s="593">
        <f t="shared" si="12"/>
        <v>0</v>
      </c>
      <c r="O80" s="593">
        <f t="shared" si="12"/>
        <v>0</v>
      </c>
      <c r="P80" s="593">
        <f t="shared" si="12"/>
        <v>0</v>
      </c>
      <c r="Q80" s="593">
        <f t="shared" si="12"/>
        <v>0</v>
      </c>
      <c r="R80" s="593">
        <f t="shared" si="12"/>
        <v>0</v>
      </c>
      <c r="S80" s="593">
        <f t="shared" si="12"/>
        <v>0</v>
      </c>
      <c r="T80" s="593">
        <f t="shared" si="12"/>
        <v>0</v>
      </c>
      <c r="U80" s="593">
        <f t="shared" si="12"/>
        <v>0</v>
      </c>
      <c r="V80" s="593">
        <f t="shared" si="12"/>
        <v>0</v>
      </c>
      <c r="W80" s="593">
        <f t="shared" si="12"/>
        <v>0</v>
      </c>
      <c r="X80" s="593">
        <f t="shared" si="12"/>
        <v>0</v>
      </c>
      <c r="Y80" s="593">
        <f t="shared" si="12"/>
        <v>0</v>
      </c>
      <c r="Z80" s="593">
        <f t="shared" si="12"/>
        <v>0</v>
      </c>
      <c r="AA80" s="593">
        <f t="shared" si="12"/>
        <v>0</v>
      </c>
      <c r="AB80" s="593">
        <f t="shared" si="12"/>
        <v>0</v>
      </c>
      <c r="AC80" s="593">
        <f t="shared" si="12"/>
        <v>0</v>
      </c>
      <c r="AD80" s="593">
        <f t="shared" si="12"/>
        <v>0</v>
      </c>
      <c r="AE80" s="593">
        <f t="shared" si="12"/>
        <v>0</v>
      </c>
      <c r="AF80" s="593">
        <f t="shared" si="12"/>
        <v>0</v>
      </c>
      <c r="AG80" s="593">
        <f t="shared" si="12"/>
        <v>0</v>
      </c>
      <c r="AH80" s="593">
        <f t="shared" si="12"/>
        <v>0</v>
      </c>
      <c r="AI80" s="593">
        <f t="shared" si="12"/>
        <v>0</v>
      </c>
      <c r="AJ80" s="593">
        <f t="shared" si="12"/>
        <v>0</v>
      </c>
      <c r="AK80" s="593">
        <f t="shared" si="12"/>
        <v>0</v>
      </c>
      <c r="AL80" s="593">
        <f t="shared" si="12"/>
        <v>0</v>
      </c>
      <c r="AM80" s="593">
        <f t="shared" si="12"/>
        <v>0</v>
      </c>
      <c r="AN80" s="593">
        <f t="shared" si="12"/>
        <v>0</v>
      </c>
      <c r="AO80" s="593">
        <f t="shared" si="12"/>
        <v>0</v>
      </c>
      <c r="AP80" s="593">
        <f t="shared" si="12"/>
        <v>0</v>
      </c>
      <c r="AQ80" s="593">
        <f t="shared" si="12"/>
        <v>0</v>
      </c>
      <c r="AR80" s="593">
        <f t="shared" si="12"/>
        <v>0</v>
      </c>
      <c r="AS80" s="593">
        <f t="shared" si="12"/>
        <v>0</v>
      </c>
      <c r="AT80" s="593">
        <f t="shared" si="12"/>
        <v>0</v>
      </c>
      <c r="AU80" s="593">
        <f t="shared" si="12"/>
        <v>0</v>
      </c>
      <c r="AV80" s="593">
        <f t="shared" si="12"/>
        <v>0</v>
      </c>
      <c r="AW80" s="593">
        <f t="shared" si="12"/>
        <v>0</v>
      </c>
      <c r="AX80" s="593">
        <f t="shared" si="12"/>
        <v>0</v>
      </c>
      <c r="AY80" s="593">
        <f t="shared" si="12"/>
        <v>0</v>
      </c>
      <c r="AZ80" s="593">
        <f t="shared" si="12"/>
        <v>0</v>
      </c>
      <c r="BA80" s="593">
        <f t="shared" si="12"/>
        <v>0</v>
      </c>
      <c r="BB80" s="593">
        <f t="shared" si="12"/>
        <v>0</v>
      </c>
      <c r="BC80" s="593">
        <f t="shared" si="12"/>
        <v>0</v>
      </c>
      <c r="BD80" s="593">
        <f t="shared" si="12"/>
        <v>0</v>
      </c>
      <c r="BE80" s="593">
        <f t="shared" si="12"/>
        <v>0</v>
      </c>
      <c r="BF80" s="593">
        <f t="shared" si="12"/>
        <v>0</v>
      </c>
      <c r="BG80" s="593">
        <f t="shared" si="12"/>
        <v>0</v>
      </c>
      <c r="BH80" s="593">
        <f t="shared" si="12"/>
        <v>0</v>
      </c>
      <c r="BI80" s="593">
        <f t="shared" si="12"/>
        <v>0</v>
      </c>
      <c r="BJ80" s="593">
        <f t="shared" si="12"/>
        <v>0</v>
      </c>
      <c r="BK80" s="593">
        <f t="shared" si="12"/>
        <v>0</v>
      </c>
      <c r="BL80" s="593">
        <f t="shared" si="12"/>
        <v>0</v>
      </c>
      <c r="BM80" s="593">
        <f t="shared" si="12"/>
        <v>0</v>
      </c>
      <c r="BN80" s="593">
        <f t="shared" si="12"/>
        <v>0</v>
      </c>
      <c r="BO80" s="593">
        <f t="shared" si="12"/>
        <v>0</v>
      </c>
      <c r="BP80" s="593">
        <f t="shared" si="12"/>
        <v>0</v>
      </c>
      <c r="BQ80" s="593">
        <f t="shared" si="12"/>
        <v>0</v>
      </c>
      <c r="BR80" s="593">
        <f t="shared" si="12"/>
        <v>0</v>
      </c>
      <c r="BS80" s="593">
        <f aca="true" t="shared" si="13" ref="BS80:DV80">IF(BS79=0,0,ROUND((ROUND((BS79/$DW$79),8)*$G$21),0))</f>
        <v>0</v>
      </c>
      <c r="BT80" s="593">
        <f t="shared" si="13"/>
        <v>0</v>
      </c>
      <c r="BU80" s="593">
        <f t="shared" si="13"/>
        <v>0</v>
      </c>
      <c r="BV80" s="593">
        <f t="shared" si="13"/>
        <v>0</v>
      </c>
      <c r="BW80" s="593">
        <f t="shared" si="13"/>
        <v>0</v>
      </c>
      <c r="BX80" s="593">
        <f t="shared" si="13"/>
        <v>0</v>
      </c>
      <c r="BY80" s="593">
        <f t="shared" si="13"/>
        <v>0</v>
      </c>
      <c r="BZ80" s="593">
        <f t="shared" si="13"/>
        <v>0</v>
      </c>
      <c r="CA80" s="593">
        <f t="shared" si="13"/>
        <v>0</v>
      </c>
      <c r="CB80" s="593">
        <f t="shared" si="13"/>
        <v>0</v>
      </c>
      <c r="CC80" s="593">
        <f t="shared" si="13"/>
        <v>0</v>
      </c>
      <c r="CD80" s="593">
        <f t="shared" si="13"/>
        <v>0</v>
      </c>
      <c r="CE80" s="593">
        <f t="shared" si="13"/>
        <v>0</v>
      </c>
      <c r="CF80" s="593">
        <f t="shared" si="13"/>
        <v>0</v>
      </c>
      <c r="CG80" s="593">
        <f t="shared" si="13"/>
        <v>0</v>
      </c>
      <c r="CH80" s="593">
        <f t="shared" si="13"/>
        <v>0</v>
      </c>
      <c r="CI80" s="593">
        <f t="shared" si="13"/>
        <v>0</v>
      </c>
      <c r="CJ80" s="593">
        <f t="shared" si="13"/>
        <v>0</v>
      </c>
      <c r="CK80" s="593">
        <f t="shared" si="13"/>
        <v>0</v>
      </c>
      <c r="CL80" s="593">
        <f t="shared" si="13"/>
        <v>0</v>
      </c>
      <c r="CM80" s="593">
        <f t="shared" si="13"/>
        <v>0</v>
      </c>
      <c r="CN80" s="593">
        <f t="shared" si="13"/>
        <v>0</v>
      </c>
      <c r="CO80" s="593">
        <f t="shared" si="13"/>
        <v>0</v>
      </c>
      <c r="CP80" s="593">
        <f t="shared" si="13"/>
        <v>0</v>
      </c>
      <c r="CQ80" s="593">
        <f t="shared" si="13"/>
        <v>0</v>
      </c>
      <c r="CR80" s="593">
        <f t="shared" si="13"/>
        <v>0</v>
      </c>
      <c r="CS80" s="593">
        <f t="shared" si="13"/>
        <v>0</v>
      </c>
      <c r="CT80" s="593">
        <f t="shared" si="13"/>
        <v>0</v>
      </c>
      <c r="CU80" s="593">
        <f t="shared" si="13"/>
        <v>0</v>
      </c>
      <c r="CV80" s="593">
        <f t="shared" si="13"/>
        <v>0</v>
      </c>
      <c r="CW80" s="593">
        <f t="shared" si="13"/>
        <v>0</v>
      </c>
      <c r="CX80" s="593">
        <f t="shared" si="13"/>
        <v>0</v>
      </c>
      <c r="CY80" s="593">
        <f t="shared" si="13"/>
        <v>0</v>
      </c>
      <c r="CZ80" s="593">
        <f t="shared" si="13"/>
        <v>0</v>
      </c>
      <c r="DA80" s="593">
        <f t="shared" si="13"/>
        <v>0</v>
      </c>
      <c r="DB80" s="593">
        <f t="shared" si="13"/>
        <v>0</v>
      </c>
      <c r="DC80" s="593">
        <f t="shared" si="13"/>
        <v>0</v>
      </c>
      <c r="DD80" s="593">
        <f t="shared" si="13"/>
        <v>0</v>
      </c>
      <c r="DE80" s="593">
        <f t="shared" si="13"/>
        <v>0</v>
      </c>
      <c r="DF80" s="593">
        <f t="shared" si="13"/>
        <v>0</v>
      </c>
      <c r="DG80" s="593">
        <f t="shared" si="13"/>
        <v>0</v>
      </c>
      <c r="DH80" s="593">
        <f t="shared" si="13"/>
        <v>0</v>
      </c>
      <c r="DI80" s="593">
        <f t="shared" si="13"/>
        <v>0</v>
      </c>
      <c r="DJ80" s="593">
        <f t="shared" si="13"/>
        <v>0</v>
      </c>
      <c r="DK80" s="593">
        <f t="shared" si="13"/>
        <v>0</v>
      </c>
      <c r="DL80" s="593">
        <f t="shared" si="13"/>
        <v>0</v>
      </c>
      <c r="DM80" s="593">
        <f t="shared" si="13"/>
        <v>0</v>
      </c>
      <c r="DN80" s="593">
        <f t="shared" si="13"/>
        <v>0</v>
      </c>
      <c r="DO80" s="593">
        <f t="shared" si="13"/>
        <v>0</v>
      </c>
      <c r="DP80" s="593">
        <f t="shared" si="13"/>
        <v>0</v>
      </c>
      <c r="DQ80" s="593">
        <f t="shared" si="13"/>
        <v>0</v>
      </c>
      <c r="DR80" s="593">
        <f t="shared" si="13"/>
        <v>0</v>
      </c>
      <c r="DS80" s="593">
        <f t="shared" si="13"/>
        <v>0</v>
      </c>
      <c r="DT80" s="593">
        <f t="shared" si="13"/>
        <v>0</v>
      </c>
      <c r="DU80" s="593">
        <f t="shared" si="13"/>
        <v>0</v>
      </c>
      <c r="DV80" s="593">
        <f t="shared" si="13"/>
        <v>0</v>
      </c>
      <c r="DW80" s="593">
        <f>SUM(E80:DV80)</f>
        <v>0</v>
      </c>
    </row>
    <row r="81" spans="1:127" s="559" customFormat="1" ht="19.5" customHeight="1" thickBot="1">
      <c r="A81" s="566">
        <v>60</v>
      </c>
      <c r="B81" s="560">
        <f t="shared" si="0"/>
        <v>0</v>
      </c>
      <c r="C81" s="561"/>
      <c r="D81" s="617" t="s">
        <v>488</v>
      </c>
      <c r="E81" s="614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  <c r="BQ81" s="570"/>
      <c r="BR81" s="570"/>
      <c r="BS81" s="570"/>
      <c r="BT81" s="570"/>
      <c r="BU81" s="570"/>
      <c r="BV81" s="570"/>
      <c r="BW81" s="570"/>
      <c r="BX81" s="570"/>
      <c r="BY81" s="570"/>
      <c r="BZ81" s="570"/>
      <c r="CA81" s="570"/>
      <c r="CB81" s="570"/>
      <c r="CC81" s="570"/>
      <c r="CD81" s="570"/>
      <c r="CE81" s="570"/>
      <c r="CF81" s="570"/>
      <c r="CG81" s="570"/>
      <c r="CH81" s="570"/>
      <c r="CI81" s="570"/>
      <c r="CJ81" s="570"/>
      <c r="CK81" s="570"/>
      <c r="CL81" s="570"/>
      <c r="CM81" s="570"/>
      <c r="CN81" s="570"/>
      <c r="CO81" s="570"/>
      <c r="CP81" s="570"/>
      <c r="CQ81" s="570"/>
      <c r="CR81" s="570"/>
      <c r="CS81" s="570"/>
      <c r="CT81" s="570"/>
      <c r="CU81" s="570"/>
      <c r="CV81" s="570"/>
      <c r="CW81" s="570"/>
      <c r="CX81" s="570"/>
      <c r="CY81" s="570"/>
      <c r="CZ81" s="570"/>
      <c r="DA81" s="570"/>
      <c r="DB81" s="570"/>
      <c r="DC81" s="570"/>
      <c r="DD81" s="570"/>
      <c r="DE81" s="570"/>
      <c r="DF81" s="570"/>
      <c r="DG81" s="570"/>
      <c r="DH81" s="570"/>
      <c r="DI81" s="570"/>
      <c r="DJ81" s="570"/>
      <c r="DK81" s="570"/>
      <c r="DL81" s="570"/>
      <c r="DM81" s="570"/>
      <c r="DN81" s="570"/>
      <c r="DO81" s="570"/>
      <c r="DP81" s="570"/>
      <c r="DQ81" s="570"/>
      <c r="DR81" s="570"/>
      <c r="DS81" s="570"/>
      <c r="DT81" s="570"/>
      <c r="DU81" s="570"/>
      <c r="DV81" s="570"/>
      <c r="DW81" s="615">
        <f>SUM(F81:DV81)</f>
        <v>0</v>
      </c>
    </row>
    <row r="82" spans="1:127" s="559" customFormat="1" ht="19.5" customHeight="1">
      <c r="A82" s="521">
        <v>61</v>
      </c>
      <c r="B82" s="560">
        <f t="shared" si="0"/>
        <v>0</v>
      </c>
      <c r="C82" s="561"/>
      <c r="D82" s="591" t="s">
        <v>643</v>
      </c>
      <c r="E82" s="592"/>
      <c r="F82" s="593">
        <f>SUM(F81)</f>
        <v>0</v>
      </c>
      <c r="G82" s="593">
        <f aca="true" t="shared" si="14" ref="G82:BR82">SUM(G81)</f>
        <v>0</v>
      </c>
      <c r="H82" s="593">
        <f t="shared" si="14"/>
        <v>0</v>
      </c>
      <c r="I82" s="593">
        <f t="shared" si="14"/>
        <v>0</v>
      </c>
      <c r="J82" s="593">
        <f t="shared" si="14"/>
        <v>0</v>
      </c>
      <c r="K82" s="593">
        <f t="shared" si="14"/>
        <v>0</v>
      </c>
      <c r="L82" s="593">
        <f t="shared" si="14"/>
        <v>0</v>
      </c>
      <c r="M82" s="593">
        <f t="shared" si="14"/>
        <v>0</v>
      </c>
      <c r="N82" s="593">
        <f t="shared" si="14"/>
        <v>0</v>
      </c>
      <c r="O82" s="593">
        <f t="shared" si="14"/>
        <v>0</v>
      </c>
      <c r="P82" s="593">
        <f t="shared" si="14"/>
        <v>0</v>
      </c>
      <c r="Q82" s="593">
        <f t="shared" si="14"/>
        <v>0</v>
      </c>
      <c r="R82" s="593">
        <f t="shared" si="14"/>
        <v>0</v>
      </c>
      <c r="S82" s="593">
        <f t="shared" si="14"/>
        <v>0</v>
      </c>
      <c r="T82" s="593">
        <f t="shared" si="14"/>
        <v>0</v>
      </c>
      <c r="U82" s="593">
        <f t="shared" si="14"/>
        <v>0</v>
      </c>
      <c r="V82" s="593">
        <f t="shared" si="14"/>
        <v>0</v>
      </c>
      <c r="W82" s="593">
        <f t="shared" si="14"/>
        <v>0</v>
      </c>
      <c r="X82" s="593">
        <f t="shared" si="14"/>
        <v>0</v>
      </c>
      <c r="Y82" s="593">
        <f t="shared" si="14"/>
        <v>0</v>
      </c>
      <c r="Z82" s="593">
        <f t="shared" si="14"/>
        <v>0</v>
      </c>
      <c r="AA82" s="593">
        <f t="shared" si="14"/>
        <v>0</v>
      </c>
      <c r="AB82" s="593">
        <f t="shared" si="14"/>
        <v>0</v>
      </c>
      <c r="AC82" s="593">
        <f t="shared" si="14"/>
        <v>0</v>
      </c>
      <c r="AD82" s="593">
        <f t="shared" si="14"/>
        <v>0</v>
      </c>
      <c r="AE82" s="593">
        <f t="shared" si="14"/>
        <v>0</v>
      </c>
      <c r="AF82" s="593">
        <f t="shared" si="14"/>
        <v>0</v>
      </c>
      <c r="AG82" s="593">
        <f t="shared" si="14"/>
        <v>0</v>
      </c>
      <c r="AH82" s="593">
        <f t="shared" si="14"/>
        <v>0</v>
      </c>
      <c r="AI82" s="593">
        <f t="shared" si="14"/>
        <v>0</v>
      </c>
      <c r="AJ82" s="593">
        <f t="shared" si="14"/>
        <v>0</v>
      </c>
      <c r="AK82" s="593">
        <f t="shared" si="14"/>
        <v>0</v>
      </c>
      <c r="AL82" s="593">
        <f t="shared" si="14"/>
        <v>0</v>
      </c>
      <c r="AM82" s="593">
        <f t="shared" si="14"/>
        <v>0</v>
      </c>
      <c r="AN82" s="593">
        <f t="shared" si="14"/>
        <v>0</v>
      </c>
      <c r="AO82" s="593">
        <f t="shared" si="14"/>
        <v>0</v>
      </c>
      <c r="AP82" s="593">
        <f t="shared" si="14"/>
        <v>0</v>
      </c>
      <c r="AQ82" s="593">
        <f t="shared" si="14"/>
        <v>0</v>
      </c>
      <c r="AR82" s="593">
        <f t="shared" si="14"/>
        <v>0</v>
      </c>
      <c r="AS82" s="593">
        <f t="shared" si="14"/>
        <v>0</v>
      </c>
      <c r="AT82" s="593">
        <f t="shared" si="14"/>
        <v>0</v>
      </c>
      <c r="AU82" s="593">
        <f t="shared" si="14"/>
        <v>0</v>
      </c>
      <c r="AV82" s="593">
        <f t="shared" si="14"/>
        <v>0</v>
      </c>
      <c r="AW82" s="593">
        <f t="shared" si="14"/>
        <v>0</v>
      </c>
      <c r="AX82" s="593">
        <f t="shared" si="14"/>
        <v>0</v>
      </c>
      <c r="AY82" s="593">
        <f t="shared" si="14"/>
        <v>0</v>
      </c>
      <c r="AZ82" s="593">
        <f t="shared" si="14"/>
        <v>0</v>
      </c>
      <c r="BA82" s="593">
        <f t="shared" si="14"/>
        <v>0</v>
      </c>
      <c r="BB82" s="593">
        <f t="shared" si="14"/>
        <v>0</v>
      </c>
      <c r="BC82" s="593">
        <f t="shared" si="14"/>
        <v>0</v>
      </c>
      <c r="BD82" s="593">
        <f t="shared" si="14"/>
        <v>0</v>
      </c>
      <c r="BE82" s="593">
        <f t="shared" si="14"/>
        <v>0</v>
      </c>
      <c r="BF82" s="593">
        <f t="shared" si="14"/>
        <v>0</v>
      </c>
      <c r="BG82" s="593">
        <f t="shared" si="14"/>
        <v>0</v>
      </c>
      <c r="BH82" s="593">
        <f t="shared" si="14"/>
        <v>0</v>
      </c>
      <c r="BI82" s="593">
        <f t="shared" si="14"/>
        <v>0</v>
      </c>
      <c r="BJ82" s="593">
        <f t="shared" si="14"/>
        <v>0</v>
      </c>
      <c r="BK82" s="593">
        <f t="shared" si="14"/>
        <v>0</v>
      </c>
      <c r="BL82" s="593">
        <f t="shared" si="14"/>
        <v>0</v>
      </c>
      <c r="BM82" s="593">
        <f t="shared" si="14"/>
        <v>0</v>
      </c>
      <c r="BN82" s="593">
        <f t="shared" si="14"/>
        <v>0</v>
      </c>
      <c r="BO82" s="593">
        <f t="shared" si="14"/>
        <v>0</v>
      </c>
      <c r="BP82" s="593">
        <f t="shared" si="14"/>
        <v>0</v>
      </c>
      <c r="BQ82" s="593">
        <f t="shared" si="14"/>
        <v>0</v>
      </c>
      <c r="BR82" s="593">
        <f t="shared" si="14"/>
        <v>0</v>
      </c>
      <c r="BS82" s="593">
        <f aca="true" t="shared" si="15" ref="BS82:DW82">SUM(BS81)</f>
        <v>0</v>
      </c>
      <c r="BT82" s="593">
        <f t="shared" si="15"/>
        <v>0</v>
      </c>
      <c r="BU82" s="593">
        <f t="shared" si="15"/>
        <v>0</v>
      </c>
      <c r="BV82" s="593">
        <f t="shared" si="15"/>
        <v>0</v>
      </c>
      <c r="BW82" s="593">
        <f t="shared" si="15"/>
        <v>0</v>
      </c>
      <c r="BX82" s="593">
        <f t="shared" si="15"/>
        <v>0</v>
      </c>
      <c r="BY82" s="593">
        <f t="shared" si="15"/>
        <v>0</v>
      </c>
      <c r="BZ82" s="593">
        <f t="shared" si="15"/>
        <v>0</v>
      </c>
      <c r="CA82" s="593">
        <f t="shared" si="15"/>
        <v>0</v>
      </c>
      <c r="CB82" s="593">
        <f t="shared" si="15"/>
        <v>0</v>
      </c>
      <c r="CC82" s="593">
        <f t="shared" si="15"/>
        <v>0</v>
      </c>
      <c r="CD82" s="593">
        <f t="shared" si="15"/>
        <v>0</v>
      </c>
      <c r="CE82" s="593">
        <f t="shared" si="15"/>
        <v>0</v>
      </c>
      <c r="CF82" s="593">
        <f t="shared" si="15"/>
        <v>0</v>
      </c>
      <c r="CG82" s="593">
        <f t="shared" si="15"/>
        <v>0</v>
      </c>
      <c r="CH82" s="593">
        <f t="shared" si="15"/>
        <v>0</v>
      </c>
      <c r="CI82" s="593">
        <f t="shared" si="15"/>
        <v>0</v>
      </c>
      <c r="CJ82" s="593">
        <f t="shared" si="15"/>
        <v>0</v>
      </c>
      <c r="CK82" s="593">
        <f t="shared" si="15"/>
        <v>0</v>
      </c>
      <c r="CL82" s="593">
        <f t="shared" si="15"/>
        <v>0</v>
      </c>
      <c r="CM82" s="593">
        <f t="shared" si="15"/>
        <v>0</v>
      </c>
      <c r="CN82" s="593">
        <f t="shared" si="15"/>
        <v>0</v>
      </c>
      <c r="CO82" s="593">
        <f t="shared" si="15"/>
        <v>0</v>
      </c>
      <c r="CP82" s="593">
        <f t="shared" si="15"/>
        <v>0</v>
      </c>
      <c r="CQ82" s="593">
        <f t="shared" si="15"/>
        <v>0</v>
      </c>
      <c r="CR82" s="593">
        <f t="shared" si="15"/>
        <v>0</v>
      </c>
      <c r="CS82" s="593">
        <f t="shared" si="15"/>
        <v>0</v>
      </c>
      <c r="CT82" s="593">
        <f t="shared" si="15"/>
        <v>0</v>
      </c>
      <c r="CU82" s="593">
        <f t="shared" si="15"/>
        <v>0</v>
      </c>
      <c r="CV82" s="593">
        <f t="shared" si="15"/>
        <v>0</v>
      </c>
      <c r="CW82" s="593">
        <f t="shared" si="15"/>
        <v>0</v>
      </c>
      <c r="CX82" s="593">
        <f t="shared" si="15"/>
        <v>0</v>
      </c>
      <c r="CY82" s="593">
        <f t="shared" si="15"/>
        <v>0</v>
      </c>
      <c r="CZ82" s="593">
        <f t="shared" si="15"/>
        <v>0</v>
      </c>
      <c r="DA82" s="593">
        <f t="shared" si="15"/>
        <v>0</v>
      </c>
      <c r="DB82" s="593">
        <f t="shared" si="15"/>
        <v>0</v>
      </c>
      <c r="DC82" s="593">
        <f t="shared" si="15"/>
        <v>0</v>
      </c>
      <c r="DD82" s="593">
        <f t="shared" si="15"/>
        <v>0</v>
      </c>
      <c r="DE82" s="593">
        <f t="shared" si="15"/>
        <v>0</v>
      </c>
      <c r="DF82" s="593">
        <f t="shared" si="15"/>
        <v>0</v>
      </c>
      <c r="DG82" s="593">
        <f t="shared" si="15"/>
        <v>0</v>
      </c>
      <c r="DH82" s="593">
        <f t="shared" si="15"/>
        <v>0</v>
      </c>
      <c r="DI82" s="593">
        <f t="shared" si="15"/>
        <v>0</v>
      </c>
      <c r="DJ82" s="593">
        <f t="shared" si="15"/>
        <v>0</v>
      </c>
      <c r="DK82" s="593">
        <f t="shared" si="15"/>
        <v>0</v>
      </c>
      <c r="DL82" s="593">
        <f t="shared" si="15"/>
        <v>0</v>
      </c>
      <c r="DM82" s="593">
        <f t="shared" si="15"/>
        <v>0</v>
      </c>
      <c r="DN82" s="593">
        <f t="shared" si="15"/>
        <v>0</v>
      </c>
      <c r="DO82" s="593">
        <f t="shared" si="15"/>
        <v>0</v>
      </c>
      <c r="DP82" s="593">
        <f t="shared" si="15"/>
        <v>0</v>
      </c>
      <c r="DQ82" s="593">
        <f t="shared" si="15"/>
        <v>0</v>
      </c>
      <c r="DR82" s="593">
        <f t="shared" si="15"/>
        <v>0</v>
      </c>
      <c r="DS82" s="593">
        <f t="shared" si="15"/>
        <v>0</v>
      </c>
      <c r="DT82" s="593">
        <f t="shared" si="15"/>
        <v>0</v>
      </c>
      <c r="DU82" s="593">
        <f t="shared" si="15"/>
        <v>0</v>
      </c>
      <c r="DV82" s="593">
        <f t="shared" si="15"/>
        <v>0</v>
      </c>
      <c r="DW82" s="593">
        <f t="shared" si="15"/>
        <v>0</v>
      </c>
    </row>
    <row r="83" spans="1:127" s="559" customFormat="1" ht="19.5" customHeight="1" thickBot="1">
      <c r="A83" s="566">
        <v>62</v>
      </c>
      <c r="B83" s="560">
        <f t="shared" si="0"/>
        <v>0</v>
      </c>
      <c r="C83" s="561"/>
      <c r="D83" s="603" t="s">
        <v>651</v>
      </c>
      <c r="E83" s="616"/>
      <c r="F83" s="593">
        <f>ROUND((IF(F82=0,0,ROUND((ROUND((F82/$DW$81),8)*$G$21/F84),0))/1),0)</f>
        <v>0</v>
      </c>
      <c r="G83" s="593">
        <f>ROUND((IF(G82=0,0,ROUND((ROUND((G82/$DW$81),8)*$G$21/G84),0))/1),0)</f>
        <v>0</v>
      </c>
      <c r="H83" s="593">
        <f aca="true" t="shared" si="16" ref="H83:BS83">ROUND((IF(H82=0,0,ROUND((ROUND((H82/$DW$81),8)*$G$21/H84),0))/1),0)</f>
        <v>0</v>
      </c>
      <c r="I83" s="593">
        <f t="shared" si="16"/>
        <v>0</v>
      </c>
      <c r="J83" s="593">
        <f t="shared" si="16"/>
        <v>0</v>
      </c>
      <c r="K83" s="593">
        <f t="shared" si="16"/>
        <v>0</v>
      </c>
      <c r="L83" s="593">
        <f t="shared" si="16"/>
        <v>0</v>
      </c>
      <c r="M83" s="593">
        <f t="shared" si="16"/>
        <v>0</v>
      </c>
      <c r="N83" s="593">
        <f t="shared" si="16"/>
        <v>0</v>
      </c>
      <c r="O83" s="593">
        <f t="shared" si="16"/>
        <v>0</v>
      </c>
      <c r="P83" s="593">
        <f t="shared" si="16"/>
        <v>0</v>
      </c>
      <c r="Q83" s="593">
        <f t="shared" si="16"/>
        <v>0</v>
      </c>
      <c r="R83" s="593">
        <f t="shared" si="16"/>
        <v>0</v>
      </c>
      <c r="S83" s="593">
        <f t="shared" si="16"/>
        <v>0</v>
      </c>
      <c r="T83" s="593">
        <f t="shared" si="16"/>
        <v>0</v>
      </c>
      <c r="U83" s="593">
        <f t="shared" si="16"/>
        <v>0</v>
      </c>
      <c r="V83" s="593">
        <f t="shared" si="16"/>
        <v>0</v>
      </c>
      <c r="W83" s="593">
        <f t="shared" si="16"/>
        <v>0</v>
      </c>
      <c r="X83" s="593">
        <f t="shared" si="16"/>
        <v>0</v>
      </c>
      <c r="Y83" s="593">
        <f t="shared" si="16"/>
        <v>0</v>
      </c>
      <c r="Z83" s="593">
        <f t="shared" si="16"/>
        <v>0</v>
      </c>
      <c r="AA83" s="593">
        <f t="shared" si="16"/>
        <v>0</v>
      </c>
      <c r="AB83" s="593">
        <f t="shared" si="16"/>
        <v>0</v>
      </c>
      <c r="AC83" s="593">
        <f t="shared" si="16"/>
        <v>0</v>
      </c>
      <c r="AD83" s="593">
        <f t="shared" si="16"/>
        <v>0</v>
      </c>
      <c r="AE83" s="593">
        <f t="shared" si="16"/>
        <v>0</v>
      </c>
      <c r="AF83" s="593">
        <f t="shared" si="16"/>
        <v>0</v>
      </c>
      <c r="AG83" s="593">
        <f t="shared" si="16"/>
        <v>0</v>
      </c>
      <c r="AH83" s="593">
        <f t="shared" si="16"/>
        <v>0</v>
      </c>
      <c r="AI83" s="593">
        <f t="shared" si="16"/>
        <v>0</v>
      </c>
      <c r="AJ83" s="593">
        <f t="shared" si="16"/>
        <v>0</v>
      </c>
      <c r="AK83" s="593">
        <f t="shared" si="16"/>
        <v>0</v>
      </c>
      <c r="AL83" s="593">
        <f t="shared" si="16"/>
        <v>0</v>
      </c>
      <c r="AM83" s="593">
        <f t="shared" si="16"/>
        <v>0</v>
      </c>
      <c r="AN83" s="593">
        <f t="shared" si="16"/>
        <v>0</v>
      </c>
      <c r="AO83" s="593">
        <f t="shared" si="16"/>
        <v>0</v>
      </c>
      <c r="AP83" s="593">
        <f t="shared" si="16"/>
        <v>0</v>
      </c>
      <c r="AQ83" s="593">
        <f t="shared" si="16"/>
        <v>0</v>
      </c>
      <c r="AR83" s="593">
        <f t="shared" si="16"/>
        <v>0</v>
      </c>
      <c r="AS83" s="593">
        <f t="shared" si="16"/>
        <v>0</v>
      </c>
      <c r="AT83" s="593">
        <f t="shared" si="16"/>
        <v>0</v>
      </c>
      <c r="AU83" s="593">
        <f t="shared" si="16"/>
        <v>0</v>
      </c>
      <c r="AV83" s="593">
        <f t="shared" si="16"/>
        <v>0</v>
      </c>
      <c r="AW83" s="593">
        <f t="shared" si="16"/>
        <v>0</v>
      </c>
      <c r="AX83" s="593">
        <f t="shared" si="16"/>
        <v>0</v>
      </c>
      <c r="AY83" s="593">
        <f t="shared" si="16"/>
        <v>0</v>
      </c>
      <c r="AZ83" s="593">
        <f t="shared" si="16"/>
        <v>0</v>
      </c>
      <c r="BA83" s="593">
        <f t="shared" si="16"/>
        <v>0</v>
      </c>
      <c r="BB83" s="593">
        <f t="shared" si="16"/>
        <v>0</v>
      </c>
      <c r="BC83" s="593">
        <f t="shared" si="16"/>
        <v>0</v>
      </c>
      <c r="BD83" s="593">
        <f t="shared" si="16"/>
        <v>0</v>
      </c>
      <c r="BE83" s="593">
        <f t="shared" si="16"/>
        <v>0</v>
      </c>
      <c r="BF83" s="593">
        <f t="shared" si="16"/>
        <v>0</v>
      </c>
      <c r="BG83" s="593">
        <f t="shared" si="16"/>
        <v>0</v>
      </c>
      <c r="BH83" s="593">
        <f t="shared" si="16"/>
        <v>0</v>
      </c>
      <c r="BI83" s="593">
        <f t="shared" si="16"/>
        <v>0</v>
      </c>
      <c r="BJ83" s="593">
        <f t="shared" si="16"/>
        <v>0</v>
      </c>
      <c r="BK83" s="593">
        <f t="shared" si="16"/>
        <v>0</v>
      </c>
      <c r="BL83" s="593">
        <f t="shared" si="16"/>
        <v>0</v>
      </c>
      <c r="BM83" s="593">
        <f t="shared" si="16"/>
        <v>0</v>
      </c>
      <c r="BN83" s="593">
        <f t="shared" si="16"/>
        <v>0</v>
      </c>
      <c r="BO83" s="593">
        <f t="shared" si="16"/>
        <v>0</v>
      </c>
      <c r="BP83" s="593">
        <f t="shared" si="16"/>
        <v>0</v>
      </c>
      <c r="BQ83" s="593">
        <f t="shared" si="16"/>
        <v>0</v>
      </c>
      <c r="BR83" s="593">
        <f t="shared" si="16"/>
        <v>0</v>
      </c>
      <c r="BS83" s="593">
        <f t="shared" si="16"/>
        <v>0</v>
      </c>
      <c r="BT83" s="593">
        <f aca="true" t="shared" si="17" ref="BT83:DV83">ROUND((IF(BT82=0,0,ROUND((ROUND((BT82/$DW$81),8)*$G$21/BT84),0))/1),0)</f>
        <v>0</v>
      </c>
      <c r="BU83" s="593">
        <f t="shared" si="17"/>
        <v>0</v>
      </c>
      <c r="BV83" s="593">
        <f t="shared" si="17"/>
        <v>0</v>
      </c>
      <c r="BW83" s="593">
        <f t="shared" si="17"/>
        <v>0</v>
      </c>
      <c r="BX83" s="593">
        <f t="shared" si="17"/>
        <v>0</v>
      </c>
      <c r="BY83" s="593">
        <f t="shared" si="17"/>
        <v>0</v>
      </c>
      <c r="BZ83" s="593">
        <f t="shared" si="17"/>
        <v>0</v>
      </c>
      <c r="CA83" s="593">
        <f t="shared" si="17"/>
        <v>0</v>
      </c>
      <c r="CB83" s="593">
        <f t="shared" si="17"/>
        <v>0</v>
      </c>
      <c r="CC83" s="593">
        <f t="shared" si="17"/>
        <v>0</v>
      </c>
      <c r="CD83" s="593">
        <f t="shared" si="17"/>
        <v>0</v>
      </c>
      <c r="CE83" s="593">
        <f t="shared" si="17"/>
        <v>0</v>
      </c>
      <c r="CF83" s="593">
        <f t="shared" si="17"/>
        <v>0</v>
      </c>
      <c r="CG83" s="593">
        <f t="shared" si="17"/>
        <v>0</v>
      </c>
      <c r="CH83" s="593">
        <f t="shared" si="17"/>
        <v>0</v>
      </c>
      <c r="CI83" s="593">
        <f t="shared" si="17"/>
        <v>0</v>
      </c>
      <c r="CJ83" s="593">
        <f t="shared" si="17"/>
        <v>0</v>
      </c>
      <c r="CK83" s="593">
        <f t="shared" si="17"/>
        <v>0</v>
      </c>
      <c r="CL83" s="593">
        <f t="shared" si="17"/>
        <v>0</v>
      </c>
      <c r="CM83" s="593">
        <f t="shared" si="17"/>
        <v>0</v>
      </c>
      <c r="CN83" s="593">
        <f t="shared" si="17"/>
        <v>0</v>
      </c>
      <c r="CO83" s="593">
        <f t="shared" si="17"/>
        <v>0</v>
      </c>
      <c r="CP83" s="593">
        <f t="shared" si="17"/>
        <v>0</v>
      </c>
      <c r="CQ83" s="593">
        <f t="shared" si="17"/>
        <v>0</v>
      </c>
      <c r="CR83" s="593">
        <f t="shared" si="17"/>
        <v>0</v>
      </c>
      <c r="CS83" s="593">
        <f t="shared" si="17"/>
        <v>0</v>
      </c>
      <c r="CT83" s="593">
        <f t="shared" si="17"/>
        <v>0</v>
      </c>
      <c r="CU83" s="593">
        <f t="shared" si="17"/>
        <v>0</v>
      </c>
      <c r="CV83" s="593">
        <f t="shared" si="17"/>
        <v>0</v>
      </c>
      <c r="CW83" s="593">
        <f t="shared" si="17"/>
        <v>0</v>
      </c>
      <c r="CX83" s="593">
        <f t="shared" si="17"/>
        <v>0</v>
      </c>
      <c r="CY83" s="593">
        <f t="shared" si="17"/>
        <v>0</v>
      </c>
      <c r="CZ83" s="593">
        <f t="shared" si="17"/>
        <v>0</v>
      </c>
      <c r="DA83" s="593">
        <f t="shared" si="17"/>
        <v>0</v>
      </c>
      <c r="DB83" s="593">
        <f t="shared" si="17"/>
        <v>0</v>
      </c>
      <c r="DC83" s="593">
        <f t="shared" si="17"/>
        <v>0</v>
      </c>
      <c r="DD83" s="593">
        <f t="shared" si="17"/>
        <v>0</v>
      </c>
      <c r="DE83" s="593">
        <f t="shared" si="17"/>
        <v>0</v>
      </c>
      <c r="DF83" s="593">
        <f t="shared" si="17"/>
        <v>0</v>
      </c>
      <c r="DG83" s="593">
        <f t="shared" si="17"/>
        <v>0</v>
      </c>
      <c r="DH83" s="593">
        <f t="shared" si="17"/>
        <v>0</v>
      </c>
      <c r="DI83" s="593">
        <f t="shared" si="17"/>
        <v>0</v>
      </c>
      <c r="DJ83" s="593">
        <f t="shared" si="17"/>
        <v>0</v>
      </c>
      <c r="DK83" s="593">
        <f t="shared" si="17"/>
        <v>0</v>
      </c>
      <c r="DL83" s="593">
        <f t="shared" si="17"/>
        <v>0</v>
      </c>
      <c r="DM83" s="593">
        <f t="shared" si="17"/>
        <v>0</v>
      </c>
      <c r="DN83" s="593">
        <f t="shared" si="17"/>
        <v>0</v>
      </c>
      <c r="DO83" s="593">
        <f t="shared" si="17"/>
        <v>0</v>
      </c>
      <c r="DP83" s="593">
        <f t="shared" si="17"/>
        <v>0</v>
      </c>
      <c r="DQ83" s="593">
        <f t="shared" si="17"/>
        <v>0</v>
      </c>
      <c r="DR83" s="593">
        <f t="shared" si="17"/>
        <v>0</v>
      </c>
      <c r="DS83" s="593">
        <f t="shared" si="17"/>
        <v>0</v>
      </c>
      <c r="DT83" s="593">
        <f t="shared" si="17"/>
        <v>0</v>
      </c>
      <c r="DU83" s="593">
        <f t="shared" si="17"/>
        <v>0</v>
      </c>
      <c r="DV83" s="593">
        <f t="shared" si="17"/>
        <v>0</v>
      </c>
      <c r="DW83" s="593">
        <f>SUM(E83:DV83)</f>
        <v>0</v>
      </c>
    </row>
    <row r="84" spans="1:127" s="559" customFormat="1" ht="19.5" customHeight="1">
      <c r="A84" s="566">
        <v>63</v>
      </c>
      <c r="B84" s="560">
        <f t="shared" si="0"/>
        <v>1</v>
      </c>
      <c r="C84" s="561"/>
      <c r="D84" s="618"/>
      <c r="E84" s="619"/>
      <c r="F84" s="620">
        <f>IF($DW$81&gt;0,2,1)</f>
        <v>1</v>
      </c>
      <c r="G84" s="620">
        <f aca="true" t="shared" si="18" ref="G84:BR84">IF($DW$81&gt;0,2,1)</f>
        <v>1</v>
      </c>
      <c r="H84" s="620">
        <f t="shared" si="18"/>
        <v>1</v>
      </c>
      <c r="I84" s="620">
        <f t="shared" si="18"/>
        <v>1</v>
      </c>
      <c r="J84" s="620">
        <f t="shared" si="18"/>
        <v>1</v>
      </c>
      <c r="K84" s="620">
        <f t="shared" si="18"/>
        <v>1</v>
      </c>
      <c r="L84" s="620">
        <f t="shared" si="18"/>
        <v>1</v>
      </c>
      <c r="M84" s="620">
        <f t="shared" si="18"/>
        <v>1</v>
      </c>
      <c r="N84" s="620">
        <f t="shared" si="18"/>
        <v>1</v>
      </c>
      <c r="O84" s="620">
        <f t="shared" si="18"/>
        <v>1</v>
      </c>
      <c r="P84" s="620">
        <f t="shared" si="18"/>
        <v>1</v>
      </c>
      <c r="Q84" s="620">
        <f t="shared" si="18"/>
        <v>1</v>
      </c>
      <c r="R84" s="620">
        <f t="shared" si="18"/>
        <v>1</v>
      </c>
      <c r="S84" s="620">
        <f t="shared" si="18"/>
        <v>1</v>
      </c>
      <c r="T84" s="620">
        <f t="shared" si="18"/>
        <v>1</v>
      </c>
      <c r="U84" s="620">
        <f t="shared" si="18"/>
        <v>1</v>
      </c>
      <c r="V84" s="620">
        <f t="shared" si="18"/>
        <v>1</v>
      </c>
      <c r="W84" s="620">
        <f t="shared" si="18"/>
        <v>1</v>
      </c>
      <c r="X84" s="620">
        <f t="shared" si="18"/>
        <v>1</v>
      </c>
      <c r="Y84" s="620">
        <f t="shared" si="18"/>
        <v>1</v>
      </c>
      <c r="Z84" s="620">
        <f t="shared" si="18"/>
        <v>1</v>
      </c>
      <c r="AA84" s="620">
        <f t="shared" si="18"/>
        <v>1</v>
      </c>
      <c r="AB84" s="620">
        <f t="shared" si="18"/>
        <v>1</v>
      </c>
      <c r="AC84" s="620">
        <f t="shared" si="18"/>
        <v>1</v>
      </c>
      <c r="AD84" s="620">
        <f t="shared" si="18"/>
        <v>1</v>
      </c>
      <c r="AE84" s="620">
        <f t="shared" si="18"/>
        <v>1</v>
      </c>
      <c r="AF84" s="620">
        <f t="shared" si="18"/>
        <v>1</v>
      </c>
      <c r="AG84" s="620">
        <f t="shared" si="18"/>
        <v>1</v>
      </c>
      <c r="AH84" s="620">
        <f t="shared" si="18"/>
        <v>1</v>
      </c>
      <c r="AI84" s="620">
        <f t="shared" si="18"/>
        <v>1</v>
      </c>
      <c r="AJ84" s="620">
        <f t="shared" si="18"/>
        <v>1</v>
      </c>
      <c r="AK84" s="620">
        <f t="shared" si="18"/>
        <v>1</v>
      </c>
      <c r="AL84" s="620">
        <f t="shared" si="18"/>
        <v>1</v>
      </c>
      <c r="AM84" s="620">
        <f t="shared" si="18"/>
        <v>1</v>
      </c>
      <c r="AN84" s="620">
        <f t="shared" si="18"/>
        <v>1</v>
      </c>
      <c r="AO84" s="620">
        <f t="shared" si="18"/>
        <v>1</v>
      </c>
      <c r="AP84" s="620">
        <f t="shared" si="18"/>
        <v>1</v>
      </c>
      <c r="AQ84" s="620">
        <f t="shared" si="18"/>
        <v>1</v>
      </c>
      <c r="AR84" s="620">
        <f t="shared" si="18"/>
        <v>1</v>
      </c>
      <c r="AS84" s="620">
        <f t="shared" si="18"/>
        <v>1</v>
      </c>
      <c r="AT84" s="620">
        <f t="shared" si="18"/>
        <v>1</v>
      </c>
      <c r="AU84" s="620">
        <f t="shared" si="18"/>
        <v>1</v>
      </c>
      <c r="AV84" s="620">
        <f t="shared" si="18"/>
        <v>1</v>
      </c>
      <c r="AW84" s="620">
        <f t="shared" si="18"/>
        <v>1</v>
      </c>
      <c r="AX84" s="620">
        <f t="shared" si="18"/>
        <v>1</v>
      </c>
      <c r="AY84" s="620">
        <f t="shared" si="18"/>
        <v>1</v>
      </c>
      <c r="AZ84" s="620">
        <f t="shared" si="18"/>
        <v>1</v>
      </c>
      <c r="BA84" s="620">
        <f t="shared" si="18"/>
        <v>1</v>
      </c>
      <c r="BB84" s="620">
        <f t="shared" si="18"/>
        <v>1</v>
      </c>
      <c r="BC84" s="620">
        <f t="shared" si="18"/>
        <v>1</v>
      </c>
      <c r="BD84" s="620">
        <f t="shared" si="18"/>
        <v>1</v>
      </c>
      <c r="BE84" s="620">
        <f t="shared" si="18"/>
        <v>1</v>
      </c>
      <c r="BF84" s="620">
        <f t="shared" si="18"/>
        <v>1</v>
      </c>
      <c r="BG84" s="620">
        <f t="shared" si="18"/>
        <v>1</v>
      </c>
      <c r="BH84" s="620">
        <f t="shared" si="18"/>
        <v>1</v>
      </c>
      <c r="BI84" s="620">
        <f t="shared" si="18"/>
        <v>1</v>
      </c>
      <c r="BJ84" s="620">
        <f t="shared" si="18"/>
        <v>1</v>
      </c>
      <c r="BK84" s="620">
        <f t="shared" si="18"/>
        <v>1</v>
      </c>
      <c r="BL84" s="620">
        <f t="shared" si="18"/>
        <v>1</v>
      </c>
      <c r="BM84" s="620">
        <f t="shared" si="18"/>
        <v>1</v>
      </c>
      <c r="BN84" s="620">
        <f t="shared" si="18"/>
        <v>1</v>
      </c>
      <c r="BO84" s="620">
        <f t="shared" si="18"/>
        <v>1</v>
      </c>
      <c r="BP84" s="620">
        <f t="shared" si="18"/>
        <v>1</v>
      </c>
      <c r="BQ84" s="620">
        <f t="shared" si="18"/>
        <v>1</v>
      </c>
      <c r="BR84" s="620">
        <f t="shared" si="18"/>
        <v>1</v>
      </c>
      <c r="BS84" s="620">
        <f aca="true" t="shared" si="19" ref="BS84:DV84">IF($DW$81&gt;0,2,1)</f>
        <v>1</v>
      </c>
      <c r="BT84" s="620">
        <f t="shared" si="19"/>
        <v>1</v>
      </c>
      <c r="BU84" s="620">
        <f t="shared" si="19"/>
        <v>1</v>
      </c>
      <c r="BV84" s="620">
        <f t="shared" si="19"/>
        <v>1</v>
      </c>
      <c r="BW84" s="620">
        <f t="shared" si="19"/>
        <v>1</v>
      </c>
      <c r="BX84" s="620">
        <f t="shared" si="19"/>
        <v>1</v>
      </c>
      <c r="BY84" s="620">
        <f t="shared" si="19"/>
        <v>1</v>
      </c>
      <c r="BZ84" s="620">
        <f t="shared" si="19"/>
        <v>1</v>
      </c>
      <c r="CA84" s="620">
        <f t="shared" si="19"/>
        <v>1</v>
      </c>
      <c r="CB84" s="620">
        <f t="shared" si="19"/>
        <v>1</v>
      </c>
      <c r="CC84" s="620">
        <f t="shared" si="19"/>
        <v>1</v>
      </c>
      <c r="CD84" s="620">
        <f t="shared" si="19"/>
        <v>1</v>
      </c>
      <c r="CE84" s="620">
        <f t="shared" si="19"/>
        <v>1</v>
      </c>
      <c r="CF84" s="620">
        <f t="shared" si="19"/>
        <v>1</v>
      </c>
      <c r="CG84" s="620">
        <f t="shared" si="19"/>
        <v>1</v>
      </c>
      <c r="CH84" s="620">
        <f t="shared" si="19"/>
        <v>1</v>
      </c>
      <c r="CI84" s="620">
        <f t="shared" si="19"/>
        <v>1</v>
      </c>
      <c r="CJ84" s="620">
        <f t="shared" si="19"/>
        <v>1</v>
      </c>
      <c r="CK84" s="620">
        <f t="shared" si="19"/>
        <v>1</v>
      </c>
      <c r="CL84" s="620">
        <f t="shared" si="19"/>
        <v>1</v>
      </c>
      <c r="CM84" s="620">
        <f t="shared" si="19"/>
        <v>1</v>
      </c>
      <c r="CN84" s="620">
        <f t="shared" si="19"/>
        <v>1</v>
      </c>
      <c r="CO84" s="620">
        <f t="shared" si="19"/>
        <v>1</v>
      </c>
      <c r="CP84" s="620">
        <f t="shared" si="19"/>
        <v>1</v>
      </c>
      <c r="CQ84" s="620">
        <f t="shared" si="19"/>
        <v>1</v>
      </c>
      <c r="CR84" s="620">
        <f t="shared" si="19"/>
        <v>1</v>
      </c>
      <c r="CS84" s="620">
        <f t="shared" si="19"/>
        <v>1</v>
      </c>
      <c r="CT84" s="620">
        <f t="shared" si="19"/>
        <v>1</v>
      </c>
      <c r="CU84" s="620">
        <f t="shared" si="19"/>
        <v>1</v>
      </c>
      <c r="CV84" s="620">
        <f t="shared" si="19"/>
        <v>1</v>
      </c>
      <c r="CW84" s="620">
        <f t="shared" si="19"/>
        <v>1</v>
      </c>
      <c r="CX84" s="620">
        <f t="shared" si="19"/>
        <v>1</v>
      </c>
      <c r="CY84" s="620">
        <f t="shared" si="19"/>
        <v>1</v>
      </c>
      <c r="CZ84" s="620">
        <f t="shared" si="19"/>
        <v>1</v>
      </c>
      <c r="DA84" s="620">
        <f t="shared" si="19"/>
        <v>1</v>
      </c>
      <c r="DB84" s="620">
        <f t="shared" si="19"/>
        <v>1</v>
      </c>
      <c r="DC84" s="620">
        <f t="shared" si="19"/>
        <v>1</v>
      </c>
      <c r="DD84" s="620">
        <f t="shared" si="19"/>
        <v>1</v>
      </c>
      <c r="DE84" s="620">
        <f t="shared" si="19"/>
        <v>1</v>
      </c>
      <c r="DF84" s="620">
        <f t="shared" si="19"/>
        <v>1</v>
      </c>
      <c r="DG84" s="620">
        <f t="shared" si="19"/>
        <v>1</v>
      </c>
      <c r="DH84" s="620">
        <f t="shared" si="19"/>
        <v>1</v>
      </c>
      <c r="DI84" s="620">
        <f t="shared" si="19"/>
        <v>1</v>
      </c>
      <c r="DJ84" s="620">
        <f t="shared" si="19"/>
        <v>1</v>
      </c>
      <c r="DK84" s="620">
        <f t="shared" si="19"/>
        <v>1</v>
      </c>
      <c r="DL84" s="620">
        <f t="shared" si="19"/>
        <v>1</v>
      </c>
      <c r="DM84" s="620">
        <f t="shared" si="19"/>
        <v>1</v>
      </c>
      <c r="DN84" s="620">
        <f t="shared" si="19"/>
        <v>1</v>
      </c>
      <c r="DO84" s="620">
        <f t="shared" si="19"/>
        <v>1</v>
      </c>
      <c r="DP84" s="620">
        <f t="shared" si="19"/>
        <v>1</v>
      </c>
      <c r="DQ84" s="620">
        <f t="shared" si="19"/>
        <v>1</v>
      </c>
      <c r="DR84" s="620">
        <f t="shared" si="19"/>
        <v>1</v>
      </c>
      <c r="DS84" s="620">
        <f t="shared" si="19"/>
        <v>1</v>
      </c>
      <c r="DT84" s="620">
        <f t="shared" si="19"/>
        <v>1</v>
      </c>
      <c r="DU84" s="620">
        <f t="shared" si="19"/>
        <v>1</v>
      </c>
      <c r="DV84" s="620">
        <f t="shared" si="19"/>
        <v>1</v>
      </c>
      <c r="DW84" s="620"/>
    </row>
    <row r="85" spans="1:127" s="559" customFormat="1" ht="40.5" customHeight="1">
      <c r="A85" s="566">
        <v>64</v>
      </c>
      <c r="B85" s="560">
        <f t="shared" si="0"/>
        <v>0</v>
      </c>
      <c r="C85" s="561"/>
      <c r="D85" s="621" t="s">
        <v>490</v>
      </c>
      <c r="E85" s="614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0"/>
      <c r="CC85" s="570"/>
      <c r="CD85" s="570"/>
      <c r="CE85" s="570"/>
      <c r="CF85" s="570"/>
      <c r="CG85" s="570"/>
      <c r="CH85" s="570"/>
      <c r="CI85" s="570"/>
      <c r="CJ85" s="570"/>
      <c r="CK85" s="570"/>
      <c r="CL85" s="570"/>
      <c r="CM85" s="570"/>
      <c r="CN85" s="570"/>
      <c r="CO85" s="570"/>
      <c r="CP85" s="570"/>
      <c r="CQ85" s="570"/>
      <c r="CR85" s="570"/>
      <c r="CS85" s="570"/>
      <c r="CT85" s="570"/>
      <c r="CU85" s="570"/>
      <c r="CV85" s="570"/>
      <c r="CW85" s="570"/>
      <c r="CX85" s="570"/>
      <c r="CY85" s="570"/>
      <c r="CZ85" s="570"/>
      <c r="DA85" s="570"/>
      <c r="DB85" s="570"/>
      <c r="DC85" s="570"/>
      <c r="DD85" s="570"/>
      <c r="DE85" s="570"/>
      <c r="DF85" s="570"/>
      <c r="DG85" s="570"/>
      <c r="DH85" s="570"/>
      <c r="DI85" s="570"/>
      <c r="DJ85" s="570"/>
      <c r="DK85" s="570"/>
      <c r="DL85" s="570"/>
      <c r="DM85" s="570"/>
      <c r="DN85" s="570"/>
      <c r="DO85" s="570"/>
      <c r="DP85" s="570"/>
      <c r="DQ85" s="570"/>
      <c r="DR85" s="570"/>
      <c r="DS85" s="570"/>
      <c r="DT85" s="570"/>
      <c r="DU85" s="570"/>
      <c r="DV85" s="570"/>
      <c r="DW85" s="615">
        <f>SUM(F85:DV85)</f>
        <v>0</v>
      </c>
    </row>
    <row r="86" spans="1:127" s="559" customFormat="1" ht="41.25" customHeight="1">
      <c r="A86" s="566">
        <v>65</v>
      </c>
      <c r="B86" s="560">
        <f t="shared" si="0"/>
        <v>0</v>
      </c>
      <c r="C86" s="561"/>
      <c r="D86" s="621" t="s">
        <v>491</v>
      </c>
      <c r="E86" s="614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0"/>
      <c r="CF86" s="570"/>
      <c r="CG86" s="570"/>
      <c r="CH86" s="570"/>
      <c r="CI86" s="570"/>
      <c r="CJ86" s="570"/>
      <c r="CK86" s="570"/>
      <c r="CL86" s="570"/>
      <c r="CM86" s="570"/>
      <c r="CN86" s="570"/>
      <c r="CO86" s="570"/>
      <c r="CP86" s="570"/>
      <c r="CQ86" s="570"/>
      <c r="CR86" s="570"/>
      <c r="CS86" s="570"/>
      <c r="CT86" s="570"/>
      <c r="CU86" s="570"/>
      <c r="CV86" s="570"/>
      <c r="CW86" s="570"/>
      <c r="CX86" s="570"/>
      <c r="CY86" s="570"/>
      <c r="CZ86" s="570"/>
      <c r="DA86" s="570"/>
      <c r="DB86" s="570"/>
      <c r="DC86" s="570"/>
      <c r="DD86" s="570"/>
      <c r="DE86" s="570"/>
      <c r="DF86" s="570"/>
      <c r="DG86" s="570"/>
      <c r="DH86" s="570"/>
      <c r="DI86" s="570"/>
      <c r="DJ86" s="570"/>
      <c r="DK86" s="570"/>
      <c r="DL86" s="570"/>
      <c r="DM86" s="570"/>
      <c r="DN86" s="570"/>
      <c r="DO86" s="570"/>
      <c r="DP86" s="570"/>
      <c r="DQ86" s="570"/>
      <c r="DR86" s="570"/>
      <c r="DS86" s="570"/>
      <c r="DT86" s="570"/>
      <c r="DU86" s="570"/>
      <c r="DV86" s="570"/>
      <c r="DW86" s="615">
        <f>SUM(F86:DV86)</f>
        <v>0</v>
      </c>
    </row>
    <row r="87" spans="1:127" s="559" customFormat="1" ht="42" customHeight="1" thickBot="1">
      <c r="A87" s="566">
        <v>66</v>
      </c>
      <c r="B87" s="560">
        <f aca="true" t="shared" si="20" ref="B87:B112">HLOOKUP(1,$F$22:$DV$196,A87)</f>
        <v>0</v>
      </c>
      <c r="C87" s="561"/>
      <c r="D87" s="621" t="s">
        <v>492</v>
      </c>
      <c r="E87" s="614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0"/>
      <c r="CC87" s="570"/>
      <c r="CD87" s="570"/>
      <c r="CE87" s="570"/>
      <c r="CF87" s="570"/>
      <c r="CG87" s="570"/>
      <c r="CH87" s="570"/>
      <c r="CI87" s="570"/>
      <c r="CJ87" s="570"/>
      <c r="CK87" s="570"/>
      <c r="CL87" s="570"/>
      <c r="CM87" s="570"/>
      <c r="CN87" s="570"/>
      <c r="CO87" s="570"/>
      <c r="CP87" s="570"/>
      <c r="CQ87" s="570"/>
      <c r="CR87" s="570"/>
      <c r="CS87" s="570"/>
      <c r="CT87" s="570"/>
      <c r="CU87" s="570"/>
      <c r="CV87" s="570"/>
      <c r="CW87" s="570"/>
      <c r="CX87" s="570"/>
      <c r="CY87" s="570"/>
      <c r="CZ87" s="570"/>
      <c r="DA87" s="570"/>
      <c r="DB87" s="570"/>
      <c r="DC87" s="570"/>
      <c r="DD87" s="570"/>
      <c r="DE87" s="570"/>
      <c r="DF87" s="570"/>
      <c r="DG87" s="570"/>
      <c r="DH87" s="570"/>
      <c r="DI87" s="570"/>
      <c r="DJ87" s="570"/>
      <c r="DK87" s="570"/>
      <c r="DL87" s="570"/>
      <c r="DM87" s="570"/>
      <c r="DN87" s="570"/>
      <c r="DO87" s="570"/>
      <c r="DP87" s="570"/>
      <c r="DQ87" s="570"/>
      <c r="DR87" s="570"/>
      <c r="DS87" s="570"/>
      <c r="DT87" s="570"/>
      <c r="DU87" s="570"/>
      <c r="DV87" s="570"/>
      <c r="DW87" s="615">
        <f>SUM(F87:DV87)</f>
        <v>0</v>
      </c>
    </row>
    <row r="88" spans="1:127" s="559" customFormat="1" ht="19.5" customHeight="1">
      <c r="A88" s="566">
        <v>67</v>
      </c>
      <c r="B88" s="560">
        <f t="shared" si="20"/>
        <v>0</v>
      </c>
      <c r="C88" s="561"/>
      <c r="D88" s="591" t="s">
        <v>643</v>
      </c>
      <c r="E88" s="592"/>
      <c r="F88" s="593">
        <f>SUM(F85:F87)</f>
        <v>0</v>
      </c>
      <c r="G88" s="593">
        <f>SUM(G85:G87)</f>
        <v>0</v>
      </c>
      <c r="H88" s="593">
        <f aca="true" t="shared" si="21" ref="H88:BS88">SUM(H85:H87)</f>
        <v>0</v>
      </c>
      <c r="I88" s="593">
        <f t="shared" si="21"/>
        <v>0</v>
      </c>
      <c r="J88" s="593">
        <f t="shared" si="21"/>
        <v>0</v>
      </c>
      <c r="K88" s="593">
        <f t="shared" si="21"/>
        <v>0</v>
      </c>
      <c r="L88" s="593">
        <f t="shared" si="21"/>
        <v>0</v>
      </c>
      <c r="M88" s="593">
        <f t="shared" si="21"/>
        <v>0</v>
      </c>
      <c r="N88" s="593">
        <f t="shared" si="21"/>
        <v>0</v>
      </c>
      <c r="O88" s="593">
        <f t="shared" si="21"/>
        <v>0</v>
      </c>
      <c r="P88" s="593">
        <f t="shared" si="21"/>
        <v>0</v>
      </c>
      <c r="Q88" s="593">
        <f t="shared" si="21"/>
        <v>0</v>
      </c>
      <c r="R88" s="593">
        <f t="shared" si="21"/>
        <v>0</v>
      </c>
      <c r="S88" s="593">
        <f t="shared" si="21"/>
        <v>0</v>
      </c>
      <c r="T88" s="593">
        <f t="shared" si="21"/>
        <v>0</v>
      </c>
      <c r="U88" s="593">
        <f t="shared" si="21"/>
        <v>0</v>
      </c>
      <c r="V88" s="593">
        <f t="shared" si="21"/>
        <v>0</v>
      </c>
      <c r="W88" s="593">
        <f t="shared" si="21"/>
        <v>0</v>
      </c>
      <c r="X88" s="593">
        <f t="shared" si="21"/>
        <v>0</v>
      </c>
      <c r="Y88" s="593">
        <f t="shared" si="21"/>
        <v>0</v>
      </c>
      <c r="Z88" s="593">
        <f t="shared" si="21"/>
        <v>0</v>
      </c>
      <c r="AA88" s="593">
        <f t="shared" si="21"/>
        <v>0</v>
      </c>
      <c r="AB88" s="593">
        <f t="shared" si="21"/>
        <v>0</v>
      </c>
      <c r="AC88" s="593">
        <f t="shared" si="21"/>
        <v>0</v>
      </c>
      <c r="AD88" s="593">
        <f t="shared" si="21"/>
        <v>0</v>
      </c>
      <c r="AE88" s="593">
        <f t="shared" si="21"/>
        <v>0</v>
      </c>
      <c r="AF88" s="593">
        <f t="shared" si="21"/>
        <v>0</v>
      </c>
      <c r="AG88" s="593">
        <f t="shared" si="21"/>
        <v>0</v>
      </c>
      <c r="AH88" s="593">
        <f t="shared" si="21"/>
        <v>0</v>
      </c>
      <c r="AI88" s="593">
        <f t="shared" si="21"/>
        <v>0</v>
      </c>
      <c r="AJ88" s="593">
        <f t="shared" si="21"/>
        <v>0</v>
      </c>
      <c r="AK88" s="593">
        <f t="shared" si="21"/>
        <v>0</v>
      </c>
      <c r="AL88" s="593">
        <f t="shared" si="21"/>
        <v>0</v>
      </c>
      <c r="AM88" s="593">
        <f t="shared" si="21"/>
        <v>0</v>
      </c>
      <c r="AN88" s="593">
        <f t="shared" si="21"/>
        <v>0</v>
      </c>
      <c r="AO88" s="593">
        <f t="shared" si="21"/>
        <v>0</v>
      </c>
      <c r="AP88" s="593">
        <f t="shared" si="21"/>
        <v>0</v>
      </c>
      <c r="AQ88" s="593">
        <f t="shared" si="21"/>
        <v>0</v>
      </c>
      <c r="AR88" s="593">
        <f t="shared" si="21"/>
        <v>0</v>
      </c>
      <c r="AS88" s="593">
        <f t="shared" si="21"/>
        <v>0</v>
      </c>
      <c r="AT88" s="593">
        <f t="shared" si="21"/>
        <v>0</v>
      </c>
      <c r="AU88" s="593">
        <f t="shared" si="21"/>
        <v>0</v>
      </c>
      <c r="AV88" s="593">
        <f t="shared" si="21"/>
        <v>0</v>
      </c>
      <c r="AW88" s="593">
        <f t="shared" si="21"/>
        <v>0</v>
      </c>
      <c r="AX88" s="593">
        <f t="shared" si="21"/>
        <v>0</v>
      </c>
      <c r="AY88" s="593">
        <f t="shared" si="21"/>
        <v>0</v>
      </c>
      <c r="AZ88" s="593">
        <f t="shared" si="21"/>
        <v>0</v>
      </c>
      <c r="BA88" s="593">
        <f t="shared" si="21"/>
        <v>0</v>
      </c>
      <c r="BB88" s="593">
        <f t="shared" si="21"/>
        <v>0</v>
      </c>
      <c r="BC88" s="593">
        <f t="shared" si="21"/>
        <v>0</v>
      </c>
      <c r="BD88" s="593">
        <f t="shared" si="21"/>
        <v>0</v>
      </c>
      <c r="BE88" s="593">
        <f t="shared" si="21"/>
        <v>0</v>
      </c>
      <c r="BF88" s="593">
        <f t="shared" si="21"/>
        <v>0</v>
      </c>
      <c r="BG88" s="593">
        <f t="shared" si="21"/>
        <v>0</v>
      </c>
      <c r="BH88" s="593">
        <f t="shared" si="21"/>
        <v>0</v>
      </c>
      <c r="BI88" s="593">
        <f t="shared" si="21"/>
        <v>0</v>
      </c>
      <c r="BJ88" s="593">
        <f t="shared" si="21"/>
        <v>0</v>
      </c>
      <c r="BK88" s="593">
        <f t="shared" si="21"/>
        <v>0</v>
      </c>
      <c r="BL88" s="593">
        <f t="shared" si="21"/>
        <v>0</v>
      </c>
      <c r="BM88" s="593">
        <f t="shared" si="21"/>
        <v>0</v>
      </c>
      <c r="BN88" s="593">
        <f t="shared" si="21"/>
        <v>0</v>
      </c>
      <c r="BO88" s="593">
        <f t="shared" si="21"/>
        <v>0</v>
      </c>
      <c r="BP88" s="593">
        <f t="shared" si="21"/>
        <v>0</v>
      </c>
      <c r="BQ88" s="593">
        <f t="shared" si="21"/>
        <v>0</v>
      </c>
      <c r="BR88" s="593">
        <f t="shared" si="21"/>
        <v>0</v>
      </c>
      <c r="BS88" s="593">
        <f t="shared" si="21"/>
        <v>0</v>
      </c>
      <c r="BT88" s="593">
        <f aca="true" t="shared" si="22" ref="BT88:DW88">SUM(BT85:BT87)</f>
        <v>0</v>
      </c>
      <c r="BU88" s="593">
        <f t="shared" si="22"/>
        <v>0</v>
      </c>
      <c r="BV88" s="593">
        <f t="shared" si="22"/>
        <v>0</v>
      </c>
      <c r="BW88" s="593">
        <f t="shared" si="22"/>
        <v>0</v>
      </c>
      <c r="BX88" s="593">
        <f t="shared" si="22"/>
        <v>0</v>
      </c>
      <c r="BY88" s="593">
        <f t="shared" si="22"/>
        <v>0</v>
      </c>
      <c r="BZ88" s="593">
        <f t="shared" si="22"/>
        <v>0</v>
      </c>
      <c r="CA88" s="593">
        <f t="shared" si="22"/>
        <v>0</v>
      </c>
      <c r="CB88" s="593">
        <f t="shared" si="22"/>
        <v>0</v>
      </c>
      <c r="CC88" s="593">
        <f t="shared" si="22"/>
        <v>0</v>
      </c>
      <c r="CD88" s="593">
        <f t="shared" si="22"/>
        <v>0</v>
      </c>
      <c r="CE88" s="593">
        <f t="shared" si="22"/>
        <v>0</v>
      </c>
      <c r="CF88" s="593">
        <f t="shared" si="22"/>
        <v>0</v>
      </c>
      <c r="CG88" s="593">
        <f t="shared" si="22"/>
        <v>0</v>
      </c>
      <c r="CH88" s="593">
        <f t="shared" si="22"/>
        <v>0</v>
      </c>
      <c r="CI88" s="593">
        <f t="shared" si="22"/>
        <v>0</v>
      </c>
      <c r="CJ88" s="593">
        <f t="shared" si="22"/>
        <v>0</v>
      </c>
      <c r="CK88" s="593">
        <f t="shared" si="22"/>
        <v>0</v>
      </c>
      <c r="CL88" s="593">
        <f t="shared" si="22"/>
        <v>0</v>
      </c>
      <c r="CM88" s="593">
        <f t="shared" si="22"/>
        <v>0</v>
      </c>
      <c r="CN88" s="593">
        <f t="shared" si="22"/>
        <v>0</v>
      </c>
      <c r="CO88" s="593">
        <f t="shared" si="22"/>
        <v>0</v>
      </c>
      <c r="CP88" s="593">
        <f t="shared" si="22"/>
        <v>0</v>
      </c>
      <c r="CQ88" s="593">
        <f t="shared" si="22"/>
        <v>0</v>
      </c>
      <c r="CR88" s="593">
        <f t="shared" si="22"/>
        <v>0</v>
      </c>
      <c r="CS88" s="593">
        <f t="shared" si="22"/>
        <v>0</v>
      </c>
      <c r="CT88" s="593">
        <f t="shared" si="22"/>
        <v>0</v>
      </c>
      <c r="CU88" s="593">
        <f t="shared" si="22"/>
        <v>0</v>
      </c>
      <c r="CV88" s="593">
        <f t="shared" si="22"/>
        <v>0</v>
      </c>
      <c r="CW88" s="593">
        <f t="shared" si="22"/>
        <v>0</v>
      </c>
      <c r="CX88" s="593">
        <f t="shared" si="22"/>
        <v>0</v>
      </c>
      <c r="CY88" s="593">
        <f t="shared" si="22"/>
        <v>0</v>
      </c>
      <c r="CZ88" s="593">
        <f t="shared" si="22"/>
        <v>0</v>
      </c>
      <c r="DA88" s="593">
        <f t="shared" si="22"/>
        <v>0</v>
      </c>
      <c r="DB88" s="593">
        <f t="shared" si="22"/>
        <v>0</v>
      </c>
      <c r="DC88" s="593">
        <f t="shared" si="22"/>
        <v>0</v>
      </c>
      <c r="DD88" s="593">
        <f t="shared" si="22"/>
        <v>0</v>
      </c>
      <c r="DE88" s="593">
        <f t="shared" si="22"/>
        <v>0</v>
      </c>
      <c r="DF88" s="593">
        <f t="shared" si="22"/>
        <v>0</v>
      </c>
      <c r="DG88" s="593">
        <f t="shared" si="22"/>
        <v>0</v>
      </c>
      <c r="DH88" s="593">
        <f t="shared" si="22"/>
        <v>0</v>
      </c>
      <c r="DI88" s="593">
        <f t="shared" si="22"/>
        <v>0</v>
      </c>
      <c r="DJ88" s="593">
        <f t="shared" si="22"/>
        <v>0</v>
      </c>
      <c r="DK88" s="593">
        <f t="shared" si="22"/>
        <v>0</v>
      </c>
      <c r="DL88" s="593">
        <f t="shared" si="22"/>
        <v>0</v>
      </c>
      <c r="DM88" s="593">
        <f t="shared" si="22"/>
        <v>0</v>
      </c>
      <c r="DN88" s="593">
        <f t="shared" si="22"/>
        <v>0</v>
      </c>
      <c r="DO88" s="593">
        <f t="shared" si="22"/>
        <v>0</v>
      </c>
      <c r="DP88" s="593">
        <f t="shared" si="22"/>
        <v>0</v>
      </c>
      <c r="DQ88" s="593">
        <f t="shared" si="22"/>
        <v>0</v>
      </c>
      <c r="DR88" s="593">
        <f t="shared" si="22"/>
        <v>0</v>
      </c>
      <c r="DS88" s="593">
        <f t="shared" si="22"/>
        <v>0</v>
      </c>
      <c r="DT88" s="593">
        <f t="shared" si="22"/>
        <v>0</v>
      </c>
      <c r="DU88" s="593">
        <f t="shared" si="22"/>
        <v>0</v>
      </c>
      <c r="DV88" s="593">
        <f t="shared" si="22"/>
        <v>0</v>
      </c>
      <c r="DW88" s="593">
        <f t="shared" si="22"/>
        <v>0</v>
      </c>
    </row>
    <row r="89" spans="1:127" s="559" customFormat="1" ht="19.5" customHeight="1" thickBot="1">
      <c r="A89" s="566">
        <v>68</v>
      </c>
      <c r="B89" s="560">
        <f t="shared" si="20"/>
        <v>0</v>
      </c>
      <c r="C89" s="561"/>
      <c r="D89" s="603" t="s">
        <v>651</v>
      </c>
      <c r="E89" s="616"/>
      <c r="F89" s="593">
        <f aca="true" t="shared" si="23" ref="F89:BQ89">IF(F88=0,0,ROUND((ROUND((F88/$DW$88),8)*$G$21),0))</f>
        <v>0</v>
      </c>
      <c r="G89" s="593">
        <f t="shared" si="23"/>
        <v>0</v>
      </c>
      <c r="H89" s="593">
        <f t="shared" si="23"/>
        <v>0</v>
      </c>
      <c r="I89" s="593">
        <f>IF(I88=0,0,ROUND((ROUND((I88/$DW$88),8)*$G$21),0))</f>
        <v>0</v>
      </c>
      <c r="J89" s="593">
        <f t="shared" si="23"/>
        <v>0</v>
      </c>
      <c r="K89" s="593">
        <f t="shared" si="23"/>
        <v>0</v>
      </c>
      <c r="L89" s="593">
        <f t="shared" si="23"/>
        <v>0</v>
      </c>
      <c r="M89" s="593">
        <f t="shared" si="23"/>
        <v>0</v>
      </c>
      <c r="N89" s="593">
        <f t="shared" si="23"/>
        <v>0</v>
      </c>
      <c r="O89" s="593">
        <f t="shared" si="23"/>
        <v>0</v>
      </c>
      <c r="P89" s="593">
        <f t="shared" si="23"/>
        <v>0</v>
      </c>
      <c r="Q89" s="593">
        <f t="shared" si="23"/>
        <v>0</v>
      </c>
      <c r="R89" s="593">
        <f t="shared" si="23"/>
        <v>0</v>
      </c>
      <c r="S89" s="593">
        <f t="shared" si="23"/>
        <v>0</v>
      </c>
      <c r="T89" s="593">
        <f t="shared" si="23"/>
        <v>0</v>
      </c>
      <c r="U89" s="593">
        <f t="shared" si="23"/>
        <v>0</v>
      </c>
      <c r="V89" s="593">
        <f t="shared" si="23"/>
        <v>0</v>
      </c>
      <c r="W89" s="593">
        <f t="shared" si="23"/>
        <v>0</v>
      </c>
      <c r="X89" s="593">
        <f t="shared" si="23"/>
        <v>0</v>
      </c>
      <c r="Y89" s="593">
        <f t="shared" si="23"/>
        <v>0</v>
      </c>
      <c r="Z89" s="593">
        <f t="shared" si="23"/>
        <v>0</v>
      </c>
      <c r="AA89" s="593">
        <f t="shared" si="23"/>
        <v>0</v>
      </c>
      <c r="AB89" s="593">
        <f t="shared" si="23"/>
        <v>0</v>
      </c>
      <c r="AC89" s="593">
        <f t="shared" si="23"/>
        <v>0</v>
      </c>
      <c r="AD89" s="593">
        <f t="shared" si="23"/>
        <v>0</v>
      </c>
      <c r="AE89" s="593">
        <f t="shared" si="23"/>
        <v>0</v>
      </c>
      <c r="AF89" s="593">
        <f t="shared" si="23"/>
        <v>0</v>
      </c>
      <c r="AG89" s="593">
        <f t="shared" si="23"/>
        <v>0</v>
      </c>
      <c r="AH89" s="593">
        <f t="shared" si="23"/>
        <v>0</v>
      </c>
      <c r="AI89" s="593">
        <f t="shared" si="23"/>
        <v>0</v>
      </c>
      <c r="AJ89" s="593">
        <f t="shared" si="23"/>
        <v>0</v>
      </c>
      <c r="AK89" s="593">
        <f t="shared" si="23"/>
        <v>0</v>
      </c>
      <c r="AL89" s="593">
        <f t="shared" si="23"/>
        <v>0</v>
      </c>
      <c r="AM89" s="593">
        <f t="shared" si="23"/>
        <v>0</v>
      </c>
      <c r="AN89" s="593">
        <f t="shared" si="23"/>
        <v>0</v>
      </c>
      <c r="AO89" s="593">
        <f t="shared" si="23"/>
        <v>0</v>
      </c>
      <c r="AP89" s="593">
        <f t="shared" si="23"/>
        <v>0</v>
      </c>
      <c r="AQ89" s="593">
        <f t="shared" si="23"/>
        <v>0</v>
      </c>
      <c r="AR89" s="593">
        <f t="shared" si="23"/>
        <v>0</v>
      </c>
      <c r="AS89" s="593">
        <f t="shared" si="23"/>
        <v>0</v>
      </c>
      <c r="AT89" s="593">
        <f t="shared" si="23"/>
        <v>0</v>
      </c>
      <c r="AU89" s="593">
        <f t="shared" si="23"/>
        <v>0</v>
      </c>
      <c r="AV89" s="593">
        <f t="shared" si="23"/>
        <v>0</v>
      </c>
      <c r="AW89" s="593">
        <f t="shared" si="23"/>
        <v>0</v>
      </c>
      <c r="AX89" s="593">
        <f t="shared" si="23"/>
        <v>0</v>
      </c>
      <c r="AY89" s="593">
        <f t="shared" si="23"/>
        <v>0</v>
      </c>
      <c r="AZ89" s="593">
        <f t="shared" si="23"/>
        <v>0</v>
      </c>
      <c r="BA89" s="593">
        <f t="shared" si="23"/>
        <v>0</v>
      </c>
      <c r="BB89" s="593">
        <f t="shared" si="23"/>
        <v>0</v>
      </c>
      <c r="BC89" s="593">
        <f t="shared" si="23"/>
        <v>0</v>
      </c>
      <c r="BD89" s="593">
        <f t="shared" si="23"/>
        <v>0</v>
      </c>
      <c r="BE89" s="593">
        <f t="shared" si="23"/>
        <v>0</v>
      </c>
      <c r="BF89" s="593">
        <f t="shared" si="23"/>
        <v>0</v>
      </c>
      <c r="BG89" s="593">
        <f t="shared" si="23"/>
        <v>0</v>
      </c>
      <c r="BH89" s="593">
        <f t="shared" si="23"/>
        <v>0</v>
      </c>
      <c r="BI89" s="593">
        <f t="shared" si="23"/>
        <v>0</v>
      </c>
      <c r="BJ89" s="593">
        <f t="shared" si="23"/>
        <v>0</v>
      </c>
      <c r="BK89" s="593">
        <f t="shared" si="23"/>
        <v>0</v>
      </c>
      <c r="BL89" s="593">
        <f t="shared" si="23"/>
        <v>0</v>
      </c>
      <c r="BM89" s="593">
        <f t="shared" si="23"/>
        <v>0</v>
      </c>
      <c r="BN89" s="593">
        <f t="shared" si="23"/>
        <v>0</v>
      </c>
      <c r="BO89" s="593">
        <f t="shared" si="23"/>
        <v>0</v>
      </c>
      <c r="BP89" s="593">
        <f t="shared" si="23"/>
        <v>0</v>
      </c>
      <c r="BQ89" s="593">
        <f t="shared" si="23"/>
        <v>0</v>
      </c>
      <c r="BR89" s="593">
        <f aca="true" t="shared" si="24" ref="BR89:DV89">IF(BR88=0,0,ROUND((ROUND((BR88/$DW$88),8)*$G$21),0))</f>
        <v>0</v>
      </c>
      <c r="BS89" s="593">
        <f t="shared" si="24"/>
        <v>0</v>
      </c>
      <c r="BT89" s="593">
        <f t="shared" si="24"/>
        <v>0</v>
      </c>
      <c r="BU89" s="593">
        <f t="shared" si="24"/>
        <v>0</v>
      </c>
      <c r="BV89" s="593">
        <f t="shared" si="24"/>
        <v>0</v>
      </c>
      <c r="BW89" s="593">
        <f t="shared" si="24"/>
        <v>0</v>
      </c>
      <c r="BX89" s="593">
        <f t="shared" si="24"/>
        <v>0</v>
      </c>
      <c r="BY89" s="593">
        <f t="shared" si="24"/>
        <v>0</v>
      </c>
      <c r="BZ89" s="593">
        <f t="shared" si="24"/>
        <v>0</v>
      </c>
      <c r="CA89" s="593">
        <f t="shared" si="24"/>
        <v>0</v>
      </c>
      <c r="CB89" s="593">
        <f t="shared" si="24"/>
        <v>0</v>
      </c>
      <c r="CC89" s="593">
        <f t="shared" si="24"/>
        <v>0</v>
      </c>
      <c r="CD89" s="593">
        <f t="shared" si="24"/>
        <v>0</v>
      </c>
      <c r="CE89" s="593">
        <f t="shared" si="24"/>
        <v>0</v>
      </c>
      <c r="CF89" s="593">
        <f t="shared" si="24"/>
        <v>0</v>
      </c>
      <c r="CG89" s="593">
        <f t="shared" si="24"/>
        <v>0</v>
      </c>
      <c r="CH89" s="593">
        <f t="shared" si="24"/>
        <v>0</v>
      </c>
      <c r="CI89" s="593">
        <f t="shared" si="24"/>
        <v>0</v>
      </c>
      <c r="CJ89" s="593">
        <f t="shared" si="24"/>
        <v>0</v>
      </c>
      <c r="CK89" s="593">
        <f t="shared" si="24"/>
        <v>0</v>
      </c>
      <c r="CL89" s="593">
        <f t="shared" si="24"/>
        <v>0</v>
      </c>
      <c r="CM89" s="593">
        <f t="shared" si="24"/>
        <v>0</v>
      </c>
      <c r="CN89" s="593">
        <f t="shared" si="24"/>
        <v>0</v>
      </c>
      <c r="CO89" s="593">
        <f t="shared" si="24"/>
        <v>0</v>
      </c>
      <c r="CP89" s="593">
        <f t="shared" si="24"/>
        <v>0</v>
      </c>
      <c r="CQ89" s="593">
        <f t="shared" si="24"/>
        <v>0</v>
      </c>
      <c r="CR89" s="593">
        <f t="shared" si="24"/>
        <v>0</v>
      </c>
      <c r="CS89" s="593">
        <f t="shared" si="24"/>
        <v>0</v>
      </c>
      <c r="CT89" s="593">
        <f t="shared" si="24"/>
        <v>0</v>
      </c>
      <c r="CU89" s="593">
        <f t="shared" si="24"/>
        <v>0</v>
      </c>
      <c r="CV89" s="593">
        <f t="shared" si="24"/>
        <v>0</v>
      </c>
      <c r="CW89" s="593">
        <f t="shared" si="24"/>
        <v>0</v>
      </c>
      <c r="CX89" s="593">
        <f t="shared" si="24"/>
        <v>0</v>
      </c>
      <c r="CY89" s="593">
        <f t="shared" si="24"/>
        <v>0</v>
      </c>
      <c r="CZ89" s="593">
        <f t="shared" si="24"/>
        <v>0</v>
      </c>
      <c r="DA89" s="593">
        <f t="shared" si="24"/>
        <v>0</v>
      </c>
      <c r="DB89" s="593">
        <f t="shared" si="24"/>
        <v>0</v>
      </c>
      <c r="DC89" s="593">
        <f t="shared" si="24"/>
        <v>0</v>
      </c>
      <c r="DD89" s="593">
        <f t="shared" si="24"/>
        <v>0</v>
      </c>
      <c r="DE89" s="593">
        <f t="shared" si="24"/>
        <v>0</v>
      </c>
      <c r="DF89" s="593">
        <f t="shared" si="24"/>
        <v>0</v>
      </c>
      <c r="DG89" s="593">
        <f t="shared" si="24"/>
        <v>0</v>
      </c>
      <c r="DH89" s="593">
        <f t="shared" si="24"/>
        <v>0</v>
      </c>
      <c r="DI89" s="593">
        <f t="shared" si="24"/>
        <v>0</v>
      </c>
      <c r="DJ89" s="593">
        <f t="shared" si="24"/>
        <v>0</v>
      </c>
      <c r="DK89" s="593">
        <f t="shared" si="24"/>
        <v>0</v>
      </c>
      <c r="DL89" s="593">
        <f t="shared" si="24"/>
        <v>0</v>
      </c>
      <c r="DM89" s="593">
        <f t="shared" si="24"/>
        <v>0</v>
      </c>
      <c r="DN89" s="593">
        <f t="shared" si="24"/>
        <v>0</v>
      </c>
      <c r="DO89" s="593">
        <f t="shared" si="24"/>
        <v>0</v>
      </c>
      <c r="DP89" s="593">
        <f t="shared" si="24"/>
        <v>0</v>
      </c>
      <c r="DQ89" s="593">
        <f t="shared" si="24"/>
        <v>0</v>
      </c>
      <c r="DR89" s="593">
        <f t="shared" si="24"/>
        <v>0</v>
      </c>
      <c r="DS89" s="593">
        <f t="shared" si="24"/>
        <v>0</v>
      </c>
      <c r="DT89" s="593">
        <f t="shared" si="24"/>
        <v>0</v>
      </c>
      <c r="DU89" s="593">
        <f t="shared" si="24"/>
        <v>0</v>
      </c>
      <c r="DV89" s="593">
        <f t="shared" si="24"/>
        <v>0</v>
      </c>
      <c r="DW89" s="593">
        <f>SUM(E89:DV89)</f>
        <v>0</v>
      </c>
    </row>
    <row r="90" spans="1:127" s="559" customFormat="1" ht="19.5" customHeight="1">
      <c r="A90" s="566">
        <v>69</v>
      </c>
      <c r="B90" s="560">
        <f t="shared" si="20"/>
        <v>0</v>
      </c>
      <c r="C90" s="561"/>
      <c r="D90" s="618"/>
      <c r="E90" s="619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  <c r="AA90" s="620"/>
      <c r="AB90" s="620"/>
      <c r="AC90" s="620"/>
      <c r="AD90" s="620"/>
      <c r="AE90" s="620"/>
      <c r="AF90" s="620"/>
      <c r="AG90" s="620"/>
      <c r="AH90" s="620"/>
      <c r="AI90" s="620"/>
      <c r="AJ90" s="620"/>
      <c r="AK90" s="620"/>
      <c r="AL90" s="620"/>
      <c r="AM90" s="620"/>
      <c r="AN90" s="620"/>
      <c r="AO90" s="620"/>
      <c r="AP90" s="620"/>
      <c r="AQ90" s="620"/>
      <c r="AR90" s="620"/>
      <c r="AS90" s="620"/>
      <c r="AT90" s="620"/>
      <c r="AU90" s="620"/>
      <c r="AV90" s="620"/>
      <c r="AW90" s="620"/>
      <c r="AX90" s="620"/>
      <c r="AY90" s="620"/>
      <c r="AZ90" s="620"/>
      <c r="BA90" s="620"/>
      <c r="BB90" s="620"/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  <c r="BV90" s="620"/>
      <c r="BW90" s="620"/>
      <c r="BX90" s="620"/>
      <c r="BY90" s="620"/>
      <c r="BZ90" s="620"/>
      <c r="CA90" s="620"/>
      <c r="CB90" s="620"/>
      <c r="CC90" s="620"/>
      <c r="CD90" s="620"/>
      <c r="CE90" s="620"/>
      <c r="CF90" s="620"/>
      <c r="CG90" s="620"/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0"/>
      <c r="DA90" s="620"/>
      <c r="DB90" s="620"/>
      <c r="DC90" s="620"/>
      <c r="DD90" s="620"/>
      <c r="DE90" s="620"/>
      <c r="DF90" s="620"/>
      <c r="DG90" s="620"/>
      <c r="DH90" s="620"/>
      <c r="DI90" s="620"/>
      <c r="DJ90" s="620"/>
      <c r="DK90" s="620"/>
      <c r="DL90" s="620"/>
      <c r="DM90" s="620"/>
      <c r="DN90" s="620"/>
      <c r="DO90" s="620"/>
      <c r="DP90" s="620"/>
      <c r="DQ90" s="620"/>
      <c r="DR90" s="620"/>
      <c r="DS90" s="620"/>
      <c r="DT90" s="620"/>
      <c r="DU90" s="620"/>
      <c r="DV90" s="620"/>
      <c r="DW90" s="620"/>
    </row>
    <row r="91" spans="1:127" ht="16.5" thickBot="1">
      <c r="A91" s="566">
        <v>70</v>
      </c>
      <c r="B91" s="560">
        <f t="shared" si="20"/>
        <v>0</v>
      </c>
      <c r="C91" s="522"/>
      <c r="D91" s="618"/>
      <c r="E91" s="619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  <c r="AM91" s="620"/>
      <c r="AN91" s="620"/>
      <c r="AO91" s="620"/>
      <c r="AP91" s="620"/>
      <c r="AQ91" s="620"/>
      <c r="AR91" s="620"/>
      <c r="AS91" s="620"/>
      <c r="AT91" s="620"/>
      <c r="AU91" s="620"/>
      <c r="AV91" s="620"/>
      <c r="AW91" s="620"/>
      <c r="AX91" s="620"/>
      <c r="AY91" s="620"/>
      <c r="AZ91" s="620"/>
      <c r="BA91" s="620"/>
      <c r="BB91" s="620"/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  <c r="BV91" s="620"/>
      <c r="BW91" s="620"/>
      <c r="BX91" s="620"/>
      <c r="BY91" s="620"/>
      <c r="BZ91" s="620"/>
      <c r="CA91" s="620"/>
      <c r="CB91" s="620"/>
      <c r="CC91" s="620"/>
      <c r="CD91" s="620"/>
      <c r="CE91" s="620"/>
      <c r="CF91" s="620"/>
      <c r="CG91" s="620"/>
      <c r="CH91" s="620"/>
      <c r="CI91" s="620"/>
      <c r="CJ91" s="620"/>
      <c r="CK91" s="620"/>
      <c r="CL91" s="620"/>
      <c r="CM91" s="620"/>
      <c r="CN91" s="620"/>
      <c r="CO91" s="620"/>
      <c r="CP91" s="620"/>
      <c r="CQ91" s="620"/>
      <c r="CR91" s="620"/>
      <c r="CS91" s="620"/>
      <c r="CT91" s="620"/>
      <c r="CU91" s="620"/>
      <c r="CV91" s="620"/>
      <c r="CW91" s="620"/>
      <c r="CX91" s="620"/>
      <c r="CY91" s="620"/>
      <c r="CZ91" s="620"/>
      <c r="DA91" s="620"/>
      <c r="DB91" s="620"/>
      <c r="DC91" s="620"/>
      <c r="DD91" s="620"/>
      <c r="DE91" s="620"/>
      <c r="DF91" s="620"/>
      <c r="DG91" s="620"/>
      <c r="DH91" s="620"/>
      <c r="DI91" s="620"/>
      <c r="DJ91" s="620"/>
      <c r="DK91" s="620"/>
      <c r="DL91" s="620"/>
      <c r="DM91" s="620"/>
      <c r="DN91" s="620"/>
      <c r="DO91" s="620"/>
      <c r="DP91" s="620"/>
      <c r="DQ91" s="620"/>
      <c r="DR91" s="620"/>
      <c r="DS91" s="620"/>
      <c r="DT91" s="620"/>
      <c r="DU91" s="620"/>
      <c r="DV91" s="620"/>
      <c r="DW91" s="620"/>
    </row>
    <row r="92" spans="1:127" s="559" customFormat="1" ht="19.5" customHeight="1">
      <c r="A92" s="566">
        <v>71</v>
      </c>
      <c r="B92" s="560" t="str">
        <f t="shared" si="20"/>
        <v>Szabadszállás</v>
      </c>
      <c r="C92" s="561"/>
      <c r="D92" s="591" t="s">
        <v>640</v>
      </c>
      <c r="E92" s="592"/>
      <c r="F92" s="601" t="str">
        <f aca="true" t="shared" si="25" ref="F92:BQ92">F23</f>
        <v>Szabadszállás</v>
      </c>
      <c r="G92" s="601" t="str">
        <f t="shared" si="25"/>
        <v>Fót</v>
      </c>
      <c r="H92" s="601">
        <f t="shared" si="25"/>
        <v>0</v>
      </c>
      <c r="I92" s="601">
        <f t="shared" si="25"/>
        <v>0</v>
      </c>
      <c r="J92" s="601">
        <f t="shared" si="25"/>
        <v>0</v>
      </c>
      <c r="K92" s="601">
        <f t="shared" si="25"/>
        <v>0</v>
      </c>
      <c r="L92" s="601">
        <f t="shared" si="25"/>
        <v>0</v>
      </c>
      <c r="M92" s="601">
        <f t="shared" si="25"/>
        <v>0</v>
      </c>
      <c r="N92" s="601">
        <f t="shared" si="25"/>
        <v>0</v>
      </c>
      <c r="O92" s="601">
        <f t="shared" si="25"/>
        <v>0</v>
      </c>
      <c r="P92" s="601">
        <f t="shared" si="25"/>
        <v>0</v>
      </c>
      <c r="Q92" s="601">
        <f t="shared" si="25"/>
        <v>0</v>
      </c>
      <c r="R92" s="601">
        <f t="shared" si="25"/>
        <v>0</v>
      </c>
      <c r="S92" s="601">
        <f t="shared" si="25"/>
        <v>0</v>
      </c>
      <c r="T92" s="601">
        <f t="shared" si="25"/>
        <v>0</v>
      </c>
      <c r="U92" s="601">
        <f t="shared" si="25"/>
        <v>0</v>
      </c>
      <c r="V92" s="601">
        <f t="shared" si="25"/>
        <v>0</v>
      </c>
      <c r="W92" s="601">
        <f t="shared" si="25"/>
        <v>0</v>
      </c>
      <c r="X92" s="601">
        <f t="shared" si="25"/>
        <v>0</v>
      </c>
      <c r="Y92" s="601">
        <f t="shared" si="25"/>
        <v>0</v>
      </c>
      <c r="Z92" s="601">
        <f t="shared" si="25"/>
        <v>0</v>
      </c>
      <c r="AA92" s="601">
        <f t="shared" si="25"/>
        <v>0</v>
      </c>
      <c r="AB92" s="601">
        <f t="shared" si="25"/>
        <v>0</v>
      </c>
      <c r="AC92" s="601">
        <f t="shared" si="25"/>
        <v>0</v>
      </c>
      <c r="AD92" s="601">
        <f t="shared" si="25"/>
        <v>0</v>
      </c>
      <c r="AE92" s="601">
        <f t="shared" si="25"/>
        <v>0</v>
      </c>
      <c r="AF92" s="601">
        <f t="shared" si="25"/>
        <v>0</v>
      </c>
      <c r="AG92" s="601">
        <f t="shared" si="25"/>
        <v>0</v>
      </c>
      <c r="AH92" s="601">
        <f t="shared" si="25"/>
        <v>0</v>
      </c>
      <c r="AI92" s="601">
        <f t="shared" si="25"/>
        <v>0</v>
      </c>
      <c r="AJ92" s="601" t="str">
        <f t="shared" si="25"/>
        <v>30</v>
      </c>
      <c r="AK92" s="601">
        <f t="shared" si="25"/>
        <v>0</v>
      </c>
      <c r="AL92" s="601">
        <f t="shared" si="25"/>
        <v>0</v>
      </c>
      <c r="AM92" s="601">
        <f t="shared" si="25"/>
        <v>0</v>
      </c>
      <c r="AN92" s="601">
        <f t="shared" si="25"/>
        <v>0</v>
      </c>
      <c r="AO92" s="601">
        <f t="shared" si="25"/>
        <v>0</v>
      </c>
      <c r="AP92" s="601">
        <f t="shared" si="25"/>
        <v>0</v>
      </c>
      <c r="AQ92" s="601">
        <f t="shared" si="25"/>
        <v>0</v>
      </c>
      <c r="AR92" s="601">
        <f t="shared" si="25"/>
        <v>0</v>
      </c>
      <c r="AS92" s="601">
        <f t="shared" si="25"/>
        <v>0</v>
      </c>
      <c r="AT92" s="601">
        <f t="shared" si="25"/>
        <v>0</v>
      </c>
      <c r="AU92" s="601">
        <f t="shared" si="25"/>
        <v>0</v>
      </c>
      <c r="AV92" s="601">
        <f t="shared" si="25"/>
        <v>0</v>
      </c>
      <c r="AW92" s="601">
        <f t="shared" si="25"/>
        <v>0</v>
      </c>
      <c r="AX92" s="601">
        <f t="shared" si="25"/>
        <v>0</v>
      </c>
      <c r="AY92" s="601">
        <f t="shared" si="25"/>
        <v>0</v>
      </c>
      <c r="AZ92" s="601">
        <f t="shared" si="25"/>
        <v>0</v>
      </c>
      <c r="BA92" s="601">
        <f t="shared" si="25"/>
        <v>0</v>
      </c>
      <c r="BB92" s="601">
        <f t="shared" si="25"/>
        <v>0</v>
      </c>
      <c r="BC92" s="601">
        <f t="shared" si="25"/>
        <v>0</v>
      </c>
      <c r="BD92" s="601">
        <f t="shared" si="25"/>
        <v>0</v>
      </c>
      <c r="BE92" s="601">
        <f t="shared" si="25"/>
        <v>0</v>
      </c>
      <c r="BF92" s="601">
        <f t="shared" si="25"/>
        <v>0</v>
      </c>
      <c r="BG92" s="601">
        <f t="shared" si="25"/>
        <v>0</v>
      </c>
      <c r="BH92" s="601">
        <f t="shared" si="25"/>
        <v>0</v>
      </c>
      <c r="BI92" s="601">
        <f t="shared" si="25"/>
        <v>0</v>
      </c>
      <c r="BJ92" s="601">
        <f t="shared" si="25"/>
        <v>0</v>
      </c>
      <c r="BK92" s="601">
        <f t="shared" si="25"/>
        <v>0</v>
      </c>
      <c r="BL92" s="601">
        <f t="shared" si="25"/>
        <v>0</v>
      </c>
      <c r="BM92" s="601">
        <f t="shared" si="25"/>
        <v>0</v>
      </c>
      <c r="BN92" s="601">
        <f t="shared" si="25"/>
        <v>0</v>
      </c>
      <c r="BO92" s="601">
        <f t="shared" si="25"/>
        <v>0</v>
      </c>
      <c r="BP92" s="601">
        <f t="shared" si="25"/>
        <v>0</v>
      </c>
      <c r="BQ92" s="601">
        <f t="shared" si="25"/>
        <v>0</v>
      </c>
      <c r="BR92" s="601">
        <f aca="true" t="shared" si="26" ref="BR92:DV92">BR23</f>
        <v>0</v>
      </c>
      <c r="BS92" s="601">
        <f t="shared" si="26"/>
        <v>0</v>
      </c>
      <c r="BT92" s="601">
        <f t="shared" si="26"/>
        <v>0</v>
      </c>
      <c r="BU92" s="601">
        <f t="shared" si="26"/>
        <v>0</v>
      </c>
      <c r="BV92" s="601">
        <f t="shared" si="26"/>
        <v>0</v>
      </c>
      <c r="BW92" s="601">
        <f t="shared" si="26"/>
        <v>0</v>
      </c>
      <c r="BX92" s="601">
        <f t="shared" si="26"/>
        <v>0</v>
      </c>
      <c r="BY92" s="601">
        <f t="shared" si="26"/>
        <v>0</v>
      </c>
      <c r="BZ92" s="601">
        <f t="shared" si="26"/>
        <v>0</v>
      </c>
      <c r="CA92" s="601">
        <f t="shared" si="26"/>
        <v>0</v>
      </c>
      <c r="CB92" s="601">
        <f t="shared" si="26"/>
        <v>0</v>
      </c>
      <c r="CC92" s="601">
        <f t="shared" si="26"/>
        <v>0</v>
      </c>
      <c r="CD92" s="601">
        <f t="shared" si="26"/>
        <v>0</v>
      </c>
      <c r="CE92" s="601">
        <f t="shared" si="26"/>
        <v>0</v>
      </c>
      <c r="CF92" s="601">
        <f t="shared" si="26"/>
        <v>0</v>
      </c>
      <c r="CG92" s="601">
        <f t="shared" si="26"/>
        <v>0</v>
      </c>
      <c r="CH92" s="601">
        <f t="shared" si="26"/>
        <v>0</v>
      </c>
      <c r="CI92" s="601">
        <f t="shared" si="26"/>
        <v>0</v>
      </c>
      <c r="CJ92" s="601">
        <f t="shared" si="26"/>
        <v>0</v>
      </c>
      <c r="CK92" s="601">
        <f t="shared" si="26"/>
        <v>0</v>
      </c>
      <c r="CL92" s="601">
        <f t="shared" si="26"/>
        <v>0</v>
      </c>
      <c r="CM92" s="601">
        <f t="shared" si="26"/>
        <v>0</v>
      </c>
      <c r="CN92" s="601">
        <f t="shared" si="26"/>
        <v>0</v>
      </c>
      <c r="CO92" s="601">
        <f t="shared" si="26"/>
        <v>0</v>
      </c>
      <c r="CP92" s="601">
        <f t="shared" si="26"/>
        <v>0</v>
      </c>
      <c r="CQ92" s="601">
        <f t="shared" si="26"/>
        <v>0</v>
      </c>
      <c r="CR92" s="601" t="str">
        <f t="shared" si="26"/>
        <v>90</v>
      </c>
      <c r="CS92" s="601" t="str">
        <f t="shared" si="26"/>
        <v>91</v>
      </c>
      <c r="CT92" s="601" t="str">
        <f t="shared" si="26"/>
        <v>92</v>
      </c>
      <c r="CU92" s="601" t="str">
        <f t="shared" si="26"/>
        <v>93</v>
      </c>
      <c r="CV92" s="601" t="str">
        <f t="shared" si="26"/>
        <v>94</v>
      </c>
      <c r="CW92" s="601" t="str">
        <f t="shared" si="26"/>
        <v>95</v>
      </c>
      <c r="CX92" s="601" t="str">
        <f t="shared" si="26"/>
        <v>96</v>
      </c>
      <c r="CY92" s="601" t="str">
        <f t="shared" si="26"/>
        <v>97</v>
      </c>
      <c r="CZ92" s="601" t="str">
        <f t="shared" si="26"/>
        <v>98</v>
      </c>
      <c r="DA92" s="601" t="str">
        <f t="shared" si="26"/>
        <v>99</v>
      </c>
      <c r="DB92" s="601" t="str">
        <f t="shared" si="26"/>
        <v>100</v>
      </c>
      <c r="DC92" s="601" t="str">
        <f t="shared" si="26"/>
        <v>101</v>
      </c>
      <c r="DD92" s="601" t="str">
        <f t="shared" si="26"/>
        <v>102</v>
      </c>
      <c r="DE92" s="601" t="str">
        <f t="shared" si="26"/>
        <v>103</v>
      </c>
      <c r="DF92" s="601" t="str">
        <f t="shared" si="26"/>
        <v>104</v>
      </c>
      <c r="DG92" s="601" t="str">
        <f t="shared" si="26"/>
        <v>105</v>
      </c>
      <c r="DH92" s="601" t="str">
        <f t="shared" si="26"/>
        <v>106</v>
      </c>
      <c r="DI92" s="601" t="str">
        <f t="shared" si="26"/>
        <v>107</v>
      </c>
      <c r="DJ92" s="601" t="str">
        <f t="shared" si="26"/>
        <v>108</v>
      </c>
      <c r="DK92" s="601" t="str">
        <f t="shared" si="26"/>
        <v>109</v>
      </c>
      <c r="DL92" s="601" t="str">
        <f t="shared" si="26"/>
        <v>110</v>
      </c>
      <c r="DM92" s="601" t="str">
        <f t="shared" si="26"/>
        <v>111</v>
      </c>
      <c r="DN92" s="601" t="str">
        <f t="shared" si="26"/>
        <v>112</v>
      </c>
      <c r="DO92" s="601" t="str">
        <f t="shared" si="26"/>
        <v>113</v>
      </c>
      <c r="DP92" s="601" t="str">
        <f t="shared" si="26"/>
        <v>114</v>
      </c>
      <c r="DQ92" s="601" t="str">
        <f t="shared" si="26"/>
        <v>115</v>
      </c>
      <c r="DR92" s="601" t="str">
        <f t="shared" si="26"/>
        <v>116</v>
      </c>
      <c r="DS92" s="601" t="str">
        <f t="shared" si="26"/>
        <v>117</v>
      </c>
      <c r="DT92" s="601" t="str">
        <f t="shared" si="26"/>
        <v>118</v>
      </c>
      <c r="DU92" s="601" t="str">
        <f t="shared" si="26"/>
        <v>119</v>
      </c>
      <c r="DV92" s="601" t="str">
        <f t="shared" si="26"/>
        <v>120</v>
      </c>
      <c r="DW92" s="622"/>
    </row>
    <row r="93" spans="1:127" s="559" customFormat="1" ht="19.5" customHeight="1" thickBot="1">
      <c r="A93" s="566">
        <v>72</v>
      </c>
      <c r="B93" s="623">
        <f t="shared" si="20"/>
        <v>0</v>
      </c>
      <c r="C93" s="561"/>
      <c r="D93" s="603" t="s">
        <v>652</v>
      </c>
      <c r="E93" s="616"/>
      <c r="F93" s="593">
        <f>IF(($DW$88+$DW$80)=0,ROUND((IF(F58+F74=0,H21,ROUND(((F58+F74/F84)),8))),0),0)</f>
        <v>0</v>
      </c>
      <c r="G93" s="593">
        <f aca="true" t="shared" si="27" ref="G93:BR93">IF(($DW$88+$DW$80)=0,ROUND((IF(G58+G74=0,I21,ROUND(((G58+G74/G84)),8))),0),0)</f>
        <v>0</v>
      </c>
      <c r="H93" s="593">
        <f t="shared" si="27"/>
        <v>0</v>
      </c>
      <c r="I93" s="593">
        <f t="shared" si="27"/>
        <v>0</v>
      </c>
      <c r="J93" s="593">
        <f t="shared" si="27"/>
        <v>0</v>
      </c>
      <c r="K93" s="593">
        <f t="shared" si="27"/>
        <v>0</v>
      </c>
      <c r="L93" s="593">
        <f t="shared" si="27"/>
        <v>0</v>
      </c>
      <c r="M93" s="593">
        <f t="shared" si="27"/>
        <v>0</v>
      </c>
      <c r="N93" s="593">
        <f t="shared" si="27"/>
        <v>0</v>
      </c>
      <c r="O93" s="593">
        <f t="shared" si="27"/>
        <v>0</v>
      </c>
      <c r="P93" s="593">
        <f t="shared" si="27"/>
        <v>0</v>
      </c>
      <c r="Q93" s="593">
        <f t="shared" si="27"/>
        <v>0</v>
      </c>
      <c r="R93" s="593">
        <f t="shared" si="27"/>
        <v>0</v>
      </c>
      <c r="S93" s="593">
        <f t="shared" si="27"/>
        <v>0</v>
      </c>
      <c r="T93" s="593">
        <f t="shared" si="27"/>
        <v>0</v>
      </c>
      <c r="U93" s="593">
        <f t="shared" si="27"/>
        <v>0</v>
      </c>
      <c r="V93" s="593">
        <f t="shared" si="27"/>
        <v>0</v>
      </c>
      <c r="W93" s="593">
        <f t="shared" si="27"/>
        <v>0</v>
      </c>
      <c r="X93" s="593">
        <f t="shared" si="27"/>
        <v>0</v>
      </c>
      <c r="Y93" s="593">
        <f t="shared" si="27"/>
        <v>0</v>
      </c>
      <c r="Z93" s="593">
        <f t="shared" si="27"/>
        <v>0</v>
      </c>
      <c r="AA93" s="593">
        <f t="shared" si="27"/>
        <v>0</v>
      </c>
      <c r="AB93" s="593">
        <f t="shared" si="27"/>
        <v>0</v>
      </c>
      <c r="AC93" s="593">
        <f t="shared" si="27"/>
        <v>0</v>
      </c>
      <c r="AD93" s="593">
        <f t="shared" si="27"/>
        <v>0</v>
      </c>
      <c r="AE93" s="593">
        <f t="shared" si="27"/>
        <v>0</v>
      </c>
      <c r="AF93" s="593">
        <f t="shared" si="27"/>
        <v>0</v>
      </c>
      <c r="AG93" s="593">
        <f t="shared" si="27"/>
        <v>0</v>
      </c>
      <c r="AH93" s="593">
        <f t="shared" si="27"/>
        <v>0</v>
      </c>
      <c r="AI93" s="593">
        <f t="shared" si="27"/>
        <v>0</v>
      </c>
      <c r="AJ93" s="593">
        <f t="shared" si="27"/>
        <v>0</v>
      </c>
      <c r="AK93" s="593">
        <f t="shared" si="27"/>
        <v>0</v>
      </c>
      <c r="AL93" s="593">
        <f t="shared" si="27"/>
        <v>0</v>
      </c>
      <c r="AM93" s="593">
        <f t="shared" si="27"/>
        <v>0</v>
      </c>
      <c r="AN93" s="593">
        <f t="shared" si="27"/>
        <v>0</v>
      </c>
      <c r="AO93" s="593">
        <f t="shared" si="27"/>
        <v>0</v>
      </c>
      <c r="AP93" s="593">
        <f t="shared" si="27"/>
        <v>0</v>
      </c>
      <c r="AQ93" s="593">
        <f t="shared" si="27"/>
        <v>0</v>
      </c>
      <c r="AR93" s="593">
        <f t="shared" si="27"/>
        <v>0</v>
      </c>
      <c r="AS93" s="593">
        <f t="shared" si="27"/>
        <v>0</v>
      </c>
      <c r="AT93" s="593">
        <f t="shared" si="27"/>
        <v>0</v>
      </c>
      <c r="AU93" s="593">
        <f t="shared" si="27"/>
        <v>0</v>
      </c>
      <c r="AV93" s="593">
        <f t="shared" si="27"/>
        <v>0</v>
      </c>
      <c r="AW93" s="593">
        <f t="shared" si="27"/>
        <v>0</v>
      </c>
      <c r="AX93" s="593">
        <f t="shared" si="27"/>
        <v>0</v>
      </c>
      <c r="AY93" s="593">
        <f t="shared" si="27"/>
        <v>0</v>
      </c>
      <c r="AZ93" s="593">
        <f t="shared" si="27"/>
        <v>0</v>
      </c>
      <c r="BA93" s="593">
        <f t="shared" si="27"/>
        <v>0</v>
      </c>
      <c r="BB93" s="593">
        <f t="shared" si="27"/>
        <v>0</v>
      </c>
      <c r="BC93" s="593">
        <f t="shared" si="27"/>
        <v>0</v>
      </c>
      <c r="BD93" s="593">
        <f t="shared" si="27"/>
        <v>0</v>
      </c>
      <c r="BE93" s="593">
        <f t="shared" si="27"/>
        <v>0</v>
      </c>
      <c r="BF93" s="593">
        <f t="shared" si="27"/>
        <v>0</v>
      </c>
      <c r="BG93" s="593">
        <f t="shared" si="27"/>
        <v>0</v>
      </c>
      <c r="BH93" s="593">
        <f t="shared" si="27"/>
        <v>0</v>
      </c>
      <c r="BI93" s="593">
        <f t="shared" si="27"/>
        <v>0</v>
      </c>
      <c r="BJ93" s="593">
        <f t="shared" si="27"/>
        <v>0</v>
      </c>
      <c r="BK93" s="593">
        <f t="shared" si="27"/>
        <v>0</v>
      </c>
      <c r="BL93" s="593">
        <f t="shared" si="27"/>
        <v>0</v>
      </c>
      <c r="BM93" s="593">
        <f t="shared" si="27"/>
        <v>0</v>
      </c>
      <c r="BN93" s="593">
        <f t="shared" si="27"/>
        <v>0</v>
      </c>
      <c r="BO93" s="593">
        <f t="shared" si="27"/>
        <v>0</v>
      </c>
      <c r="BP93" s="593">
        <f t="shared" si="27"/>
        <v>0</v>
      </c>
      <c r="BQ93" s="593">
        <f t="shared" si="27"/>
        <v>0</v>
      </c>
      <c r="BR93" s="593">
        <f t="shared" si="27"/>
        <v>0</v>
      </c>
      <c r="BS93" s="593">
        <f aca="true" t="shared" si="28" ref="BS93:CO93">IF(($DW$88+$DW$80)=0,ROUND((IF(BS58+BS74=0,BU21,ROUND(((BS58+BS74/BS84)),8))),0),0)</f>
        <v>0</v>
      </c>
      <c r="BT93" s="593">
        <f t="shared" si="28"/>
        <v>0</v>
      </c>
      <c r="BU93" s="593">
        <f t="shared" si="28"/>
        <v>0</v>
      </c>
      <c r="BV93" s="593">
        <f t="shared" si="28"/>
        <v>0</v>
      </c>
      <c r="BW93" s="593">
        <f t="shared" si="28"/>
        <v>0</v>
      </c>
      <c r="BX93" s="593">
        <f t="shared" si="28"/>
        <v>0</v>
      </c>
      <c r="BY93" s="593">
        <f t="shared" si="28"/>
        <v>0</v>
      </c>
      <c r="BZ93" s="593">
        <f t="shared" si="28"/>
        <v>0</v>
      </c>
      <c r="CA93" s="593">
        <f t="shared" si="28"/>
        <v>0</v>
      </c>
      <c r="CB93" s="593">
        <f t="shared" si="28"/>
        <v>0</v>
      </c>
      <c r="CC93" s="593">
        <f t="shared" si="28"/>
        <v>0</v>
      </c>
      <c r="CD93" s="593">
        <f t="shared" si="28"/>
        <v>0</v>
      </c>
      <c r="CE93" s="593">
        <f t="shared" si="28"/>
        <v>0</v>
      </c>
      <c r="CF93" s="593">
        <f t="shared" si="28"/>
        <v>0</v>
      </c>
      <c r="CG93" s="593">
        <f t="shared" si="28"/>
        <v>0</v>
      </c>
      <c r="CH93" s="593">
        <f t="shared" si="28"/>
        <v>0</v>
      </c>
      <c r="CI93" s="593">
        <f t="shared" si="28"/>
        <v>0</v>
      </c>
      <c r="CJ93" s="593">
        <f t="shared" si="28"/>
        <v>0</v>
      </c>
      <c r="CK93" s="593">
        <f t="shared" si="28"/>
        <v>0</v>
      </c>
      <c r="CL93" s="593">
        <f t="shared" si="28"/>
        <v>0</v>
      </c>
      <c r="CM93" s="593">
        <f t="shared" si="28"/>
        <v>0</v>
      </c>
      <c r="CN93" s="593">
        <f t="shared" si="28"/>
        <v>0</v>
      </c>
      <c r="CO93" s="593">
        <f t="shared" si="28"/>
        <v>0</v>
      </c>
      <c r="CP93" s="593">
        <f aca="true" t="shared" si="29" ref="CP93:DV93">IF(($DW$88+$DW$80)=0,ROUND((IF(CP58+CP74=0,CR21,ROUND(((CP58+CP74/CP84)),8))),0),0)</f>
        <v>0</v>
      </c>
      <c r="CQ93" s="593">
        <f t="shared" si="29"/>
        <v>0</v>
      </c>
      <c r="CR93" s="593">
        <f t="shared" si="29"/>
        <v>0</v>
      </c>
      <c r="CS93" s="593">
        <f t="shared" si="29"/>
        <v>0</v>
      </c>
      <c r="CT93" s="593">
        <f t="shared" si="29"/>
        <v>0</v>
      </c>
      <c r="CU93" s="593">
        <f t="shared" si="29"/>
        <v>0</v>
      </c>
      <c r="CV93" s="593">
        <f t="shared" si="29"/>
        <v>0</v>
      </c>
      <c r="CW93" s="593">
        <f t="shared" si="29"/>
        <v>0</v>
      </c>
      <c r="CX93" s="593">
        <f t="shared" si="29"/>
        <v>0</v>
      </c>
      <c r="CY93" s="593">
        <f t="shared" si="29"/>
        <v>0</v>
      </c>
      <c r="CZ93" s="593">
        <f t="shared" si="29"/>
        <v>0</v>
      </c>
      <c r="DA93" s="593">
        <f t="shared" si="29"/>
        <v>0</v>
      </c>
      <c r="DB93" s="593">
        <f t="shared" si="29"/>
        <v>0</v>
      </c>
      <c r="DC93" s="593">
        <f t="shared" si="29"/>
        <v>0</v>
      </c>
      <c r="DD93" s="593">
        <f t="shared" si="29"/>
        <v>0</v>
      </c>
      <c r="DE93" s="593">
        <f t="shared" si="29"/>
        <v>0</v>
      </c>
      <c r="DF93" s="593">
        <f t="shared" si="29"/>
        <v>0</v>
      </c>
      <c r="DG93" s="593">
        <f t="shared" si="29"/>
        <v>0</v>
      </c>
      <c r="DH93" s="593">
        <f t="shared" si="29"/>
        <v>0</v>
      </c>
      <c r="DI93" s="593">
        <f t="shared" si="29"/>
        <v>0</v>
      </c>
      <c r="DJ93" s="593">
        <f t="shared" si="29"/>
        <v>0</v>
      </c>
      <c r="DK93" s="593">
        <f t="shared" si="29"/>
        <v>0</v>
      </c>
      <c r="DL93" s="593">
        <f t="shared" si="29"/>
        <v>0</v>
      </c>
      <c r="DM93" s="593">
        <f t="shared" si="29"/>
        <v>0</v>
      </c>
      <c r="DN93" s="593">
        <f t="shared" si="29"/>
        <v>0</v>
      </c>
      <c r="DO93" s="593">
        <f t="shared" si="29"/>
        <v>0</v>
      </c>
      <c r="DP93" s="593">
        <f t="shared" si="29"/>
        <v>0</v>
      </c>
      <c r="DQ93" s="593">
        <f t="shared" si="29"/>
        <v>0</v>
      </c>
      <c r="DR93" s="593">
        <f t="shared" si="29"/>
        <v>0</v>
      </c>
      <c r="DS93" s="593">
        <f t="shared" si="29"/>
        <v>0</v>
      </c>
      <c r="DT93" s="593">
        <f t="shared" si="29"/>
        <v>0</v>
      </c>
      <c r="DU93" s="593">
        <f t="shared" si="29"/>
        <v>0</v>
      </c>
      <c r="DV93" s="593">
        <f t="shared" si="29"/>
        <v>0</v>
      </c>
      <c r="DW93" s="593">
        <f>SUM(F93:DV93)</f>
        <v>0</v>
      </c>
    </row>
    <row r="94" spans="1:128" s="559" customFormat="1" ht="19.5" customHeight="1" thickBot="1">
      <c r="A94" s="566">
        <v>73</v>
      </c>
      <c r="B94" s="623">
        <f t="shared" si="20"/>
        <v>0</v>
      </c>
      <c r="C94" s="561"/>
      <c r="D94" s="603"/>
      <c r="E94" s="616"/>
      <c r="F94" s="624">
        <f aca="true" t="shared" si="30" ref="F94:BQ94">F89+F83+F80+F93</f>
        <v>0</v>
      </c>
      <c r="G94" s="593">
        <f t="shared" si="30"/>
        <v>0</v>
      </c>
      <c r="H94" s="593">
        <f t="shared" si="30"/>
        <v>0</v>
      </c>
      <c r="I94" s="593">
        <f t="shared" si="30"/>
        <v>0</v>
      </c>
      <c r="J94" s="593">
        <f t="shared" si="30"/>
        <v>0</v>
      </c>
      <c r="K94" s="593">
        <f t="shared" si="30"/>
        <v>0</v>
      </c>
      <c r="L94" s="593">
        <f t="shared" si="30"/>
        <v>0</v>
      </c>
      <c r="M94" s="593">
        <f t="shared" si="30"/>
        <v>0</v>
      </c>
      <c r="N94" s="593">
        <f t="shared" si="30"/>
        <v>0</v>
      </c>
      <c r="O94" s="593">
        <f t="shared" si="30"/>
        <v>0</v>
      </c>
      <c r="P94" s="593">
        <f t="shared" si="30"/>
        <v>0</v>
      </c>
      <c r="Q94" s="593">
        <f t="shared" si="30"/>
        <v>0</v>
      </c>
      <c r="R94" s="593">
        <f t="shared" si="30"/>
        <v>0</v>
      </c>
      <c r="S94" s="593">
        <f t="shared" si="30"/>
        <v>0</v>
      </c>
      <c r="T94" s="593">
        <f t="shared" si="30"/>
        <v>0</v>
      </c>
      <c r="U94" s="593">
        <f t="shared" si="30"/>
        <v>0</v>
      </c>
      <c r="V94" s="593">
        <f t="shared" si="30"/>
        <v>0</v>
      </c>
      <c r="W94" s="593">
        <f t="shared" si="30"/>
        <v>0</v>
      </c>
      <c r="X94" s="593">
        <f t="shared" si="30"/>
        <v>0</v>
      </c>
      <c r="Y94" s="593">
        <f t="shared" si="30"/>
        <v>0</v>
      </c>
      <c r="Z94" s="593">
        <f t="shared" si="30"/>
        <v>0</v>
      </c>
      <c r="AA94" s="593">
        <f t="shared" si="30"/>
        <v>0</v>
      </c>
      <c r="AB94" s="593">
        <f t="shared" si="30"/>
        <v>0</v>
      </c>
      <c r="AC94" s="593">
        <f t="shared" si="30"/>
        <v>0</v>
      </c>
      <c r="AD94" s="593">
        <f t="shared" si="30"/>
        <v>0</v>
      </c>
      <c r="AE94" s="593">
        <f t="shared" si="30"/>
        <v>0</v>
      </c>
      <c r="AF94" s="593">
        <f t="shared" si="30"/>
        <v>0</v>
      </c>
      <c r="AG94" s="593">
        <f t="shared" si="30"/>
        <v>0</v>
      </c>
      <c r="AH94" s="593">
        <f t="shared" si="30"/>
        <v>0</v>
      </c>
      <c r="AI94" s="593">
        <f t="shared" si="30"/>
        <v>0</v>
      </c>
      <c r="AJ94" s="593">
        <f t="shared" si="30"/>
        <v>0</v>
      </c>
      <c r="AK94" s="593">
        <f t="shared" si="30"/>
        <v>0</v>
      </c>
      <c r="AL94" s="593">
        <f t="shared" si="30"/>
        <v>0</v>
      </c>
      <c r="AM94" s="593">
        <f t="shared" si="30"/>
        <v>0</v>
      </c>
      <c r="AN94" s="593">
        <f t="shared" si="30"/>
        <v>0</v>
      </c>
      <c r="AO94" s="593">
        <f t="shared" si="30"/>
        <v>0</v>
      </c>
      <c r="AP94" s="593">
        <f t="shared" si="30"/>
        <v>0</v>
      </c>
      <c r="AQ94" s="593">
        <f t="shared" si="30"/>
        <v>0</v>
      </c>
      <c r="AR94" s="593">
        <f t="shared" si="30"/>
        <v>0</v>
      </c>
      <c r="AS94" s="593">
        <f t="shared" si="30"/>
        <v>0</v>
      </c>
      <c r="AT94" s="593">
        <f t="shared" si="30"/>
        <v>0</v>
      </c>
      <c r="AU94" s="593">
        <f t="shared" si="30"/>
        <v>0</v>
      </c>
      <c r="AV94" s="593">
        <f t="shared" si="30"/>
        <v>0</v>
      </c>
      <c r="AW94" s="593">
        <f t="shared" si="30"/>
        <v>0</v>
      </c>
      <c r="AX94" s="593">
        <f t="shared" si="30"/>
        <v>0</v>
      </c>
      <c r="AY94" s="593">
        <f t="shared" si="30"/>
        <v>0</v>
      </c>
      <c r="AZ94" s="593">
        <f t="shared" si="30"/>
        <v>0</v>
      </c>
      <c r="BA94" s="593">
        <f t="shared" si="30"/>
        <v>0</v>
      </c>
      <c r="BB94" s="593">
        <f t="shared" si="30"/>
        <v>0</v>
      </c>
      <c r="BC94" s="593">
        <f t="shared" si="30"/>
        <v>0</v>
      </c>
      <c r="BD94" s="593">
        <f t="shared" si="30"/>
        <v>0</v>
      </c>
      <c r="BE94" s="593">
        <f t="shared" si="30"/>
        <v>0</v>
      </c>
      <c r="BF94" s="593">
        <f t="shared" si="30"/>
        <v>0</v>
      </c>
      <c r="BG94" s="593">
        <f t="shared" si="30"/>
        <v>0</v>
      </c>
      <c r="BH94" s="593">
        <f t="shared" si="30"/>
        <v>0</v>
      </c>
      <c r="BI94" s="593">
        <f t="shared" si="30"/>
        <v>0</v>
      </c>
      <c r="BJ94" s="593">
        <f t="shared" si="30"/>
        <v>0</v>
      </c>
      <c r="BK94" s="593">
        <f t="shared" si="30"/>
        <v>0</v>
      </c>
      <c r="BL94" s="593">
        <f t="shared" si="30"/>
        <v>0</v>
      </c>
      <c r="BM94" s="593">
        <f t="shared" si="30"/>
        <v>0</v>
      </c>
      <c r="BN94" s="593">
        <f t="shared" si="30"/>
        <v>0</v>
      </c>
      <c r="BO94" s="593">
        <f t="shared" si="30"/>
        <v>0</v>
      </c>
      <c r="BP94" s="593">
        <f t="shared" si="30"/>
        <v>0</v>
      </c>
      <c r="BQ94" s="593">
        <f t="shared" si="30"/>
        <v>0</v>
      </c>
      <c r="BR94" s="593">
        <f aca="true" t="shared" si="31" ref="BR94:DV94">BR89+BR83+BR80+BR93</f>
        <v>0</v>
      </c>
      <c r="BS94" s="593">
        <f t="shared" si="31"/>
        <v>0</v>
      </c>
      <c r="BT94" s="593">
        <f t="shared" si="31"/>
        <v>0</v>
      </c>
      <c r="BU94" s="593">
        <f t="shared" si="31"/>
        <v>0</v>
      </c>
      <c r="BV94" s="593">
        <f t="shared" si="31"/>
        <v>0</v>
      </c>
      <c r="BW94" s="593">
        <f t="shared" si="31"/>
        <v>0</v>
      </c>
      <c r="BX94" s="593">
        <f t="shared" si="31"/>
        <v>0</v>
      </c>
      <c r="BY94" s="593">
        <f t="shared" si="31"/>
        <v>0</v>
      </c>
      <c r="BZ94" s="593">
        <f t="shared" si="31"/>
        <v>0</v>
      </c>
      <c r="CA94" s="593">
        <f t="shared" si="31"/>
        <v>0</v>
      </c>
      <c r="CB94" s="593">
        <f t="shared" si="31"/>
        <v>0</v>
      </c>
      <c r="CC94" s="593">
        <f t="shared" si="31"/>
        <v>0</v>
      </c>
      <c r="CD94" s="593">
        <f t="shared" si="31"/>
        <v>0</v>
      </c>
      <c r="CE94" s="593">
        <f t="shared" si="31"/>
        <v>0</v>
      </c>
      <c r="CF94" s="593">
        <f t="shared" si="31"/>
        <v>0</v>
      </c>
      <c r="CG94" s="593">
        <f t="shared" si="31"/>
        <v>0</v>
      </c>
      <c r="CH94" s="593">
        <f t="shared" si="31"/>
        <v>0</v>
      </c>
      <c r="CI94" s="593">
        <f t="shared" si="31"/>
        <v>0</v>
      </c>
      <c r="CJ94" s="593">
        <f t="shared" si="31"/>
        <v>0</v>
      </c>
      <c r="CK94" s="593">
        <f t="shared" si="31"/>
        <v>0</v>
      </c>
      <c r="CL94" s="593">
        <f t="shared" si="31"/>
        <v>0</v>
      </c>
      <c r="CM94" s="593">
        <f t="shared" si="31"/>
        <v>0</v>
      </c>
      <c r="CN94" s="593">
        <f t="shared" si="31"/>
        <v>0</v>
      </c>
      <c r="CO94" s="593">
        <f t="shared" si="31"/>
        <v>0</v>
      </c>
      <c r="CP94" s="593">
        <f t="shared" si="31"/>
        <v>0</v>
      </c>
      <c r="CQ94" s="593">
        <f t="shared" si="31"/>
        <v>0</v>
      </c>
      <c r="CR94" s="593">
        <f t="shared" si="31"/>
        <v>0</v>
      </c>
      <c r="CS94" s="593">
        <f t="shared" si="31"/>
        <v>0</v>
      </c>
      <c r="CT94" s="593">
        <f t="shared" si="31"/>
        <v>0</v>
      </c>
      <c r="CU94" s="593">
        <f t="shared" si="31"/>
        <v>0</v>
      </c>
      <c r="CV94" s="593">
        <f t="shared" si="31"/>
        <v>0</v>
      </c>
      <c r="CW94" s="593">
        <f t="shared" si="31"/>
        <v>0</v>
      </c>
      <c r="CX94" s="593">
        <f t="shared" si="31"/>
        <v>0</v>
      </c>
      <c r="CY94" s="593">
        <f t="shared" si="31"/>
        <v>0</v>
      </c>
      <c r="CZ94" s="593">
        <f t="shared" si="31"/>
        <v>0</v>
      </c>
      <c r="DA94" s="593">
        <f t="shared" si="31"/>
        <v>0</v>
      </c>
      <c r="DB94" s="593">
        <f t="shared" si="31"/>
        <v>0</v>
      </c>
      <c r="DC94" s="593">
        <f t="shared" si="31"/>
        <v>0</v>
      </c>
      <c r="DD94" s="593">
        <f t="shared" si="31"/>
        <v>0</v>
      </c>
      <c r="DE94" s="593">
        <f t="shared" si="31"/>
        <v>0</v>
      </c>
      <c r="DF94" s="593">
        <f t="shared" si="31"/>
        <v>0</v>
      </c>
      <c r="DG94" s="593">
        <f t="shared" si="31"/>
        <v>0</v>
      </c>
      <c r="DH94" s="593">
        <f t="shared" si="31"/>
        <v>0</v>
      </c>
      <c r="DI94" s="593">
        <f t="shared" si="31"/>
        <v>0</v>
      </c>
      <c r="DJ94" s="593">
        <f t="shared" si="31"/>
        <v>0</v>
      </c>
      <c r="DK94" s="593">
        <f t="shared" si="31"/>
        <v>0</v>
      </c>
      <c r="DL94" s="593">
        <f t="shared" si="31"/>
        <v>0</v>
      </c>
      <c r="DM94" s="593">
        <f t="shared" si="31"/>
        <v>0</v>
      </c>
      <c r="DN94" s="593">
        <f t="shared" si="31"/>
        <v>0</v>
      </c>
      <c r="DO94" s="593">
        <f t="shared" si="31"/>
        <v>0</v>
      </c>
      <c r="DP94" s="593">
        <f t="shared" si="31"/>
        <v>0</v>
      </c>
      <c r="DQ94" s="593">
        <f t="shared" si="31"/>
        <v>0</v>
      </c>
      <c r="DR94" s="593">
        <f t="shared" si="31"/>
        <v>0</v>
      </c>
      <c r="DS94" s="593">
        <f t="shared" si="31"/>
        <v>0</v>
      </c>
      <c r="DT94" s="593">
        <f t="shared" si="31"/>
        <v>0</v>
      </c>
      <c r="DU94" s="593">
        <f t="shared" si="31"/>
        <v>0</v>
      </c>
      <c r="DV94" s="593">
        <f t="shared" si="31"/>
        <v>0</v>
      </c>
      <c r="DW94" s="593">
        <f>SUM(F94:DV94)</f>
        <v>0</v>
      </c>
      <c r="DX94" s="559" t="e">
        <f>ROUND((DW57/(DW57+DW73)),8)</f>
        <v>#DIV/0!</v>
      </c>
    </row>
    <row r="95" spans="1:127" ht="13.5" thickBot="1">
      <c r="A95" s="566">
        <v>74</v>
      </c>
      <c r="B95" s="623">
        <f t="shared" si="20"/>
        <v>0</v>
      </c>
      <c r="C95" s="567"/>
      <c r="DW95" s="625"/>
    </row>
    <row r="96" spans="1:126" s="559" customFormat="1" ht="19.5" customHeight="1" thickBot="1">
      <c r="A96" s="566">
        <v>75</v>
      </c>
      <c r="B96" s="623">
        <f t="shared" si="20"/>
        <v>0</v>
      </c>
      <c r="C96" s="561"/>
      <c r="D96" s="562" t="s">
        <v>653</v>
      </c>
      <c r="E96" s="563"/>
      <c r="F96" s="593">
        <f aca="true" t="shared" si="32" ref="F96:BQ96">F97+F98+F99+F100+F101</f>
        <v>0</v>
      </c>
      <c r="G96" s="593">
        <f t="shared" si="32"/>
        <v>0</v>
      </c>
      <c r="H96" s="593">
        <f t="shared" si="32"/>
        <v>0</v>
      </c>
      <c r="I96" s="593">
        <f t="shared" si="32"/>
        <v>0</v>
      </c>
      <c r="J96" s="593">
        <f t="shared" si="32"/>
        <v>0</v>
      </c>
      <c r="K96" s="593">
        <f t="shared" si="32"/>
        <v>0</v>
      </c>
      <c r="L96" s="593">
        <f t="shared" si="32"/>
        <v>0</v>
      </c>
      <c r="M96" s="593">
        <f t="shared" si="32"/>
        <v>0</v>
      </c>
      <c r="N96" s="593">
        <f t="shared" si="32"/>
        <v>0</v>
      </c>
      <c r="O96" s="593">
        <f t="shared" si="32"/>
        <v>0</v>
      </c>
      <c r="P96" s="593">
        <f t="shared" si="32"/>
        <v>0</v>
      </c>
      <c r="Q96" s="593">
        <f t="shared" si="32"/>
        <v>0</v>
      </c>
      <c r="R96" s="593">
        <f t="shared" si="32"/>
        <v>0</v>
      </c>
      <c r="S96" s="593">
        <f t="shared" si="32"/>
        <v>0</v>
      </c>
      <c r="T96" s="593">
        <f t="shared" si="32"/>
        <v>0</v>
      </c>
      <c r="U96" s="593">
        <f t="shared" si="32"/>
        <v>0</v>
      </c>
      <c r="V96" s="593">
        <f t="shared" si="32"/>
        <v>0</v>
      </c>
      <c r="W96" s="593">
        <f t="shared" si="32"/>
        <v>0</v>
      </c>
      <c r="X96" s="593">
        <f t="shared" si="32"/>
        <v>0</v>
      </c>
      <c r="Y96" s="593">
        <f t="shared" si="32"/>
        <v>0</v>
      </c>
      <c r="Z96" s="593">
        <f t="shared" si="32"/>
        <v>0</v>
      </c>
      <c r="AA96" s="593">
        <f t="shared" si="32"/>
        <v>0</v>
      </c>
      <c r="AB96" s="593">
        <f t="shared" si="32"/>
        <v>0</v>
      </c>
      <c r="AC96" s="593">
        <f t="shared" si="32"/>
        <v>0</v>
      </c>
      <c r="AD96" s="593">
        <f t="shared" si="32"/>
        <v>0</v>
      </c>
      <c r="AE96" s="593">
        <f t="shared" si="32"/>
        <v>0</v>
      </c>
      <c r="AF96" s="593">
        <f t="shared" si="32"/>
        <v>0</v>
      </c>
      <c r="AG96" s="593">
        <f t="shared" si="32"/>
        <v>0</v>
      </c>
      <c r="AH96" s="593">
        <f t="shared" si="32"/>
        <v>0</v>
      </c>
      <c r="AI96" s="593">
        <f t="shared" si="32"/>
        <v>0</v>
      </c>
      <c r="AJ96" s="593">
        <f t="shared" si="32"/>
        <v>0</v>
      </c>
      <c r="AK96" s="593">
        <f t="shared" si="32"/>
        <v>0</v>
      </c>
      <c r="AL96" s="593">
        <f t="shared" si="32"/>
        <v>0</v>
      </c>
      <c r="AM96" s="593">
        <f t="shared" si="32"/>
        <v>0</v>
      </c>
      <c r="AN96" s="593">
        <f t="shared" si="32"/>
        <v>0</v>
      </c>
      <c r="AO96" s="593">
        <f t="shared" si="32"/>
        <v>0</v>
      </c>
      <c r="AP96" s="593">
        <f t="shared" si="32"/>
        <v>0</v>
      </c>
      <c r="AQ96" s="593">
        <f t="shared" si="32"/>
        <v>0</v>
      </c>
      <c r="AR96" s="593">
        <f t="shared" si="32"/>
        <v>0</v>
      </c>
      <c r="AS96" s="593">
        <f t="shared" si="32"/>
        <v>0</v>
      </c>
      <c r="AT96" s="593">
        <f t="shared" si="32"/>
        <v>0</v>
      </c>
      <c r="AU96" s="593">
        <f t="shared" si="32"/>
        <v>0</v>
      </c>
      <c r="AV96" s="593">
        <f t="shared" si="32"/>
        <v>0</v>
      </c>
      <c r="AW96" s="593">
        <f t="shared" si="32"/>
        <v>0</v>
      </c>
      <c r="AX96" s="593">
        <f t="shared" si="32"/>
        <v>0</v>
      </c>
      <c r="AY96" s="593">
        <f t="shared" si="32"/>
        <v>0</v>
      </c>
      <c r="AZ96" s="593">
        <f t="shared" si="32"/>
        <v>0</v>
      </c>
      <c r="BA96" s="593">
        <f t="shared" si="32"/>
        <v>0</v>
      </c>
      <c r="BB96" s="593">
        <f t="shared" si="32"/>
        <v>0</v>
      </c>
      <c r="BC96" s="593">
        <f t="shared" si="32"/>
        <v>0</v>
      </c>
      <c r="BD96" s="593">
        <f t="shared" si="32"/>
        <v>0</v>
      </c>
      <c r="BE96" s="593">
        <f t="shared" si="32"/>
        <v>0</v>
      </c>
      <c r="BF96" s="593">
        <f t="shared" si="32"/>
        <v>0</v>
      </c>
      <c r="BG96" s="593">
        <f t="shared" si="32"/>
        <v>0</v>
      </c>
      <c r="BH96" s="593">
        <f t="shared" si="32"/>
        <v>0</v>
      </c>
      <c r="BI96" s="593">
        <f t="shared" si="32"/>
        <v>0</v>
      </c>
      <c r="BJ96" s="593">
        <f t="shared" si="32"/>
        <v>0</v>
      </c>
      <c r="BK96" s="593">
        <f t="shared" si="32"/>
        <v>0</v>
      </c>
      <c r="BL96" s="593">
        <f t="shared" si="32"/>
        <v>0</v>
      </c>
      <c r="BM96" s="593">
        <f t="shared" si="32"/>
        <v>0</v>
      </c>
      <c r="BN96" s="593">
        <f t="shared" si="32"/>
        <v>0</v>
      </c>
      <c r="BO96" s="593">
        <f t="shared" si="32"/>
        <v>0</v>
      </c>
      <c r="BP96" s="593">
        <f t="shared" si="32"/>
        <v>0</v>
      </c>
      <c r="BQ96" s="593">
        <f t="shared" si="32"/>
        <v>0</v>
      </c>
      <c r="BR96" s="593">
        <f aca="true" t="shared" si="33" ref="BR96:DV96">BR97+BR98+BR99+BR100+BR101</f>
        <v>0</v>
      </c>
      <c r="BS96" s="593">
        <f t="shared" si="33"/>
        <v>0</v>
      </c>
      <c r="BT96" s="593">
        <f t="shared" si="33"/>
        <v>0</v>
      </c>
      <c r="BU96" s="593">
        <f t="shared" si="33"/>
        <v>0</v>
      </c>
      <c r="BV96" s="593">
        <f t="shared" si="33"/>
        <v>0</v>
      </c>
      <c r="BW96" s="593">
        <f t="shared" si="33"/>
        <v>0</v>
      </c>
      <c r="BX96" s="593">
        <f t="shared" si="33"/>
        <v>0</v>
      </c>
      <c r="BY96" s="593">
        <f t="shared" si="33"/>
        <v>0</v>
      </c>
      <c r="BZ96" s="593">
        <f t="shared" si="33"/>
        <v>0</v>
      </c>
      <c r="CA96" s="593">
        <f t="shared" si="33"/>
        <v>0</v>
      </c>
      <c r="CB96" s="593">
        <f t="shared" si="33"/>
        <v>0</v>
      </c>
      <c r="CC96" s="593">
        <f t="shared" si="33"/>
        <v>0</v>
      </c>
      <c r="CD96" s="593">
        <f t="shared" si="33"/>
        <v>0</v>
      </c>
      <c r="CE96" s="593">
        <f t="shared" si="33"/>
        <v>0</v>
      </c>
      <c r="CF96" s="593">
        <f t="shared" si="33"/>
        <v>0</v>
      </c>
      <c r="CG96" s="593">
        <f t="shared" si="33"/>
        <v>0</v>
      </c>
      <c r="CH96" s="593">
        <f t="shared" si="33"/>
        <v>0</v>
      </c>
      <c r="CI96" s="593">
        <f t="shared" si="33"/>
        <v>0</v>
      </c>
      <c r="CJ96" s="593">
        <f t="shared" si="33"/>
        <v>0</v>
      </c>
      <c r="CK96" s="593">
        <f t="shared" si="33"/>
        <v>0</v>
      </c>
      <c r="CL96" s="593">
        <f t="shared" si="33"/>
        <v>0</v>
      </c>
      <c r="CM96" s="593">
        <f t="shared" si="33"/>
        <v>0</v>
      </c>
      <c r="CN96" s="593">
        <f t="shared" si="33"/>
        <v>0</v>
      </c>
      <c r="CO96" s="593">
        <f t="shared" si="33"/>
        <v>0</v>
      </c>
      <c r="CP96" s="593">
        <f t="shared" si="33"/>
        <v>0</v>
      </c>
      <c r="CQ96" s="593">
        <f t="shared" si="33"/>
        <v>0</v>
      </c>
      <c r="CR96" s="593">
        <f t="shared" si="33"/>
        <v>0</v>
      </c>
      <c r="CS96" s="593">
        <f t="shared" si="33"/>
        <v>0</v>
      </c>
      <c r="CT96" s="593">
        <f t="shared" si="33"/>
        <v>0</v>
      </c>
      <c r="CU96" s="593">
        <f t="shared" si="33"/>
        <v>0</v>
      </c>
      <c r="CV96" s="593">
        <f t="shared" si="33"/>
        <v>0</v>
      </c>
      <c r="CW96" s="593">
        <f t="shared" si="33"/>
        <v>0</v>
      </c>
      <c r="CX96" s="593">
        <f t="shared" si="33"/>
        <v>0</v>
      </c>
      <c r="CY96" s="593">
        <f t="shared" si="33"/>
        <v>0</v>
      </c>
      <c r="CZ96" s="593">
        <f t="shared" si="33"/>
        <v>0</v>
      </c>
      <c r="DA96" s="593">
        <f t="shared" si="33"/>
        <v>0</v>
      </c>
      <c r="DB96" s="593">
        <f t="shared" si="33"/>
        <v>0</v>
      </c>
      <c r="DC96" s="593">
        <f t="shared" si="33"/>
        <v>0</v>
      </c>
      <c r="DD96" s="593">
        <f t="shared" si="33"/>
        <v>0</v>
      </c>
      <c r="DE96" s="593">
        <f t="shared" si="33"/>
        <v>0</v>
      </c>
      <c r="DF96" s="593">
        <f t="shared" si="33"/>
        <v>0</v>
      </c>
      <c r="DG96" s="593">
        <f t="shared" si="33"/>
        <v>0</v>
      </c>
      <c r="DH96" s="593">
        <f t="shared" si="33"/>
        <v>0</v>
      </c>
      <c r="DI96" s="593">
        <f t="shared" si="33"/>
        <v>0</v>
      </c>
      <c r="DJ96" s="593">
        <f t="shared" si="33"/>
        <v>0</v>
      </c>
      <c r="DK96" s="593">
        <f t="shared" si="33"/>
        <v>0</v>
      </c>
      <c r="DL96" s="593">
        <f t="shared" si="33"/>
        <v>0</v>
      </c>
      <c r="DM96" s="593">
        <f t="shared" si="33"/>
        <v>0</v>
      </c>
      <c r="DN96" s="593">
        <f t="shared" si="33"/>
        <v>0</v>
      </c>
      <c r="DO96" s="593">
        <f t="shared" si="33"/>
        <v>0</v>
      </c>
      <c r="DP96" s="593">
        <f t="shared" si="33"/>
        <v>0</v>
      </c>
      <c r="DQ96" s="593">
        <f t="shared" si="33"/>
        <v>0</v>
      </c>
      <c r="DR96" s="593">
        <f t="shared" si="33"/>
        <v>0</v>
      </c>
      <c r="DS96" s="593">
        <f t="shared" si="33"/>
        <v>0</v>
      </c>
      <c r="DT96" s="593">
        <f t="shared" si="33"/>
        <v>0</v>
      </c>
      <c r="DU96" s="593">
        <f t="shared" si="33"/>
        <v>0</v>
      </c>
      <c r="DV96" s="593">
        <f t="shared" si="33"/>
        <v>0</v>
      </c>
    </row>
    <row r="97" spans="1:127" ht="14.25" customHeight="1">
      <c r="A97" s="566">
        <v>76</v>
      </c>
      <c r="B97" s="623">
        <f t="shared" si="20"/>
        <v>0</v>
      </c>
      <c r="C97" s="567"/>
      <c r="D97" s="570" t="e">
        <f>#REF!</f>
        <v>#REF!</v>
      </c>
      <c r="E97" s="626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0"/>
      <c r="CF97" s="570"/>
      <c r="CG97" s="570"/>
      <c r="CH97" s="570"/>
      <c r="CI97" s="570"/>
      <c r="CJ97" s="570"/>
      <c r="CK97" s="570"/>
      <c r="CL97" s="570"/>
      <c r="CM97" s="570"/>
      <c r="CN97" s="570"/>
      <c r="CO97" s="570"/>
      <c r="CP97" s="570"/>
      <c r="CQ97" s="570"/>
      <c r="CR97" s="570"/>
      <c r="CS97" s="570"/>
      <c r="CT97" s="570"/>
      <c r="CU97" s="570"/>
      <c r="CV97" s="570"/>
      <c r="CW97" s="570"/>
      <c r="CX97" s="570"/>
      <c r="CY97" s="570"/>
      <c r="CZ97" s="570"/>
      <c r="DA97" s="570"/>
      <c r="DB97" s="570"/>
      <c r="DC97" s="570"/>
      <c r="DD97" s="570"/>
      <c r="DE97" s="570"/>
      <c r="DF97" s="570"/>
      <c r="DG97" s="570"/>
      <c r="DH97" s="570"/>
      <c r="DI97" s="570"/>
      <c r="DJ97" s="570"/>
      <c r="DK97" s="570"/>
      <c r="DL97" s="570"/>
      <c r="DM97" s="570"/>
      <c r="DN97" s="570"/>
      <c r="DO97" s="570"/>
      <c r="DP97" s="570"/>
      <c r="DQ97" s="570"/>
      <c r="DR97" s="570"/>
      <c r="DS97" s="570"/>
      <c r="DT97" s="570"/>
      <c r="DU97" s="570"/>
      <c r="DV97" s="570"/>
      <c r="DW97" s="625"/>
    </row>
    <row r="98" spans="1:127" ht="14.25" customHeight="1">
      <c r="A98" s="566">
        <v>77</v>
      </c>
      <c r="B98" s="623">
        <f t="shared" si="20"/>
        <v>0</v>
      </c>
      <c r="C98" s="567"/>
      <c r="D98" s="570" t="e">
        <f>#REF!</f>
        <v>#REF!</v>
      </c>
      <c r="E98" s="627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70"/>
      <c r="BV98" s="570"/>
      <c r="BW98" s="570"/>
      <c r="BX98" s="570"/>
      <c r="BY98" s="570"/>
      <c r="BZ98" s="570"/>
      <c r="CA98" s="570"/>
      <c r="CB98" s="570"/>
      <c r="CC98" s="570"/>
      <c r="CD98" s="570"/>
      <c r="CE98" s="570"/>
      <c r="CF98" s="570"/>
      <c r="CG98" s="570"/>
      <c r="CH98" s="570"/>
      <c r="CI98" s="570"/>
      <c r="CJ98" s="570"/>
      <c r="CK98" s="570"/>
      <c r="CL98" s="570"/>
      <c r="CM98" s="570"/>
      <c r="CN98" s="570"/>
      <c r="CO98" s="570"/>
      <c r="CP98" s="570"/>
      <c r="CQ98" s="570"/>
      <c r="CR98" s="570"/>
      <c r="CS98" s="570"/>
      <c r="CT98" s="570"/>
      <c r="CU98" s="570"/>
      <c r="CV98" s="570"/>
      <c r="CW98" s="570"/>
      <c r="CX98" s="570"/>
      <c r="CY98" s="570"/>
      <c r="CZ98" s="570"/>
      <c r="DA98" s="570"/>
      <c r="DB98" s="570"/>
      <c r="DC98" s="570"/>
      <c r="DD98" s="570"/>
      <c r="DE98" s="570"/>
      <c r="DF98" s="570"/>
      <c r="DG98" s="570"/>
      <c r="DH98" s="570"/>
      <c r="DI98" s="570"/>
      <c r="DJ98" s="570"/>
      <c r="DK98" s="570"/>
      <c r="DL98" s="570"/>
      <c r="DM98" s="570"/>
      <c r="DN98" s="570"/>
      <c r="DO98" s="570"/>
      <c r="DP98" s="570"/>
      <c r="DQ98" s="570"/>
      <c r="DR98" s="570"/>
      <c r="DS98" s="570"/>
      <c r="DT98" s="570"/>
      <c r="DU98" s="570"/>
      <c r="DV98" s="570"/>
      <c r="DW98" s="625"/>
    </row>
    <row r="99" spans="1:127" ht="14.25" customHeight="1">
      <c r="A99" s="566">
        <v>78</v>
      </c>
      <c r="B99" s="623">
        <f t="shared" si="20"/>
        <v>0</v>
      </c>
      <c r="C99" s="567"/>
      <c r="D99" s="570" t="e">
        <f>#REF!</f>
        <v>#REF!</v>
      </c>
      <c r="E99" s="627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0"/>
      <c r="CC99" s="570"/>
      <c r="CD99" s="570"/>
      <c r="CE99" s="570"/>
      <c r="CF99" s="570"/>
      <c r="CG99" s="570"/>
      <c r="CH99" s="570"/>
      <c r="CI99" s="570"/>
      <c r="CJ99" s="570"/>
      <c r="CK99" s="570"/>
      <c r="CL99" s="570"/>
      <c r="CM99" s="570"/>
      <c r="CN99" s="570"/>
      <c r="CO99" s="570"/>
      <c r="CP99" s="570"/>
      <c r="CQ99" s="570"/>
      <c r="CR99" s="570"/>
      <c r="CS99" s="570"/>
      <c r="CT99" s="570"/>
      <c r="CU99" s="570"/>
      <c r="CV99" s="570"/>
      <c r="CW99" s="570"/>
      <c r="CX99" s="570"/>
      <c r="CY99" s="570"/>
      <c r="CZ99" s="570"/>
      <c r="DA99" s="570"/>
      <c r="DB99" s="570"/>
      <c r="DC99" s="570"/>
      <c r="DD99" s="570"/>
      <c r="DE99" s="570"/>
      <c r="DF99" s="570"/>
      <c r="DG99" s="570"/>
      <c r="DH99" s="570"/>
      <c r="DI99" s="570"/>
      <c r="DJ99" s="570"/>
      <c r="DK99" s="570"/>
      <c r="DL99" s="570"/>
      <c r="DM99" s="570"/>
      <c r="DN99" s="570"/>
      <c r="DO99" s="570"/>
      <c r="DP99" s="570"/>
      <c r="DQ99" s="570"/>
      <c r="DR99" s="570"/>
      <c r="DS99" s="570"/>
      <c r="DT99" s="570"/>
      <c r="DU99" s="570"/>
      <c r="DV99" s="570"/>
      <c r="DW99" s="625"/>
    </row>
    <row r="100" spans="1:127" ht="14.25" customHeight="1">
      <c r="A100" s="566">
        <v>79</v>
      </c>
      <c r="B100" s="623">
        <f t="shared" si="20"/>
        <v>0</v>
      </c>
      <c r="C100" s="567"/>
      <c r="D100" s="570" t="e">
        <f>#REF!</f>
        <v>#REF!</v>
      </c>
      <c r="E100" s="627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  <c r="BQ100" s="570"/>
      <c r="BR100" s="570"/>
      <c r="BS100" s="570"/>
      <c r="BT100" s="570"/>
      <c r="BU100" s="570"/>
      <c r="BV100" s="570"/>
      <c r="BW100" s="570"/>
      <c r="BX100" s="570"/>
      <c r="BY100" s="570"/>
      <c r="BZ100" s="570"/>
      <c r="CA100" s="570"/>
      <c r="CB100" s="570"/>
      <c r="CC100" s="570"/>
      <c r="CD100" s="570"/>
      <c r="CE100" s="570"/>
      <c r="CF100" s="570"/>
      <c r="CG100" s="570"/>
      <c r="CH100" s="570"/>
      <c r="CI100" s="570"/>
      <c r="CJ100" s="570"/>
      <c r="CK100" s="570"/>
      <c r="CL100" s="570"/>
      <c r="CM100" s="570"/>
      <c r="CN100" s="570"/>
      <c r="CO100" s="570"/>
      <c r="CP100" s="570"/>
      <c r="CQ100" s="570"/>
      <c r="CR100" s="570"/>
      <c r="CS100" s="570"/>
      <c r="CT100" s="570"/>
      <c r="CU100" s="570"/>
      <c r="CV100" s="570"/>
      <c r="CW100" s="570"/>
      <c r="CX100" s="570"/>
      <c r="CY100" s="570"/>
      <c r="CZ100" s="570"/>
      <c r="DA100" s="570"/>
      <c r="DB100" s="570"/>
      <c r="DC100" s="570"/>
      <c r="DD100" s="570"/>
      <c r="DE100" s="570"/>
      <c r="DF100" s="570"/>
      <c r="DG100" s="570"/>
      <c r="DH100" s="570"/>
      <c r="DI100" s="570"/>
      <c r="DJ100" s="570"/>
      <c r="DK100" s="570"/>
      <c r="DL100" s="570"/>
      <c r="DM100" s="570"/>
      <c r="DN100" s="570"/>
      <c r="DO100" s="570"/>
      <c r="DP100" s="570"/>
      <c r="DQ100" s="570"/>
      <c r="DR100" s="570"/>
      <c r="DS100" s="570"/>
      <c r="DT100" s="570"/>
      <c r="DU100" s="570"/>
      <c r="DV100" s="570"/>
      <c r="DW100" s="625"/>
    </row>
    <row r="101" spans="1:127" ht="14.25" customHeight="1" thickBot="1">
      <c r="A101" s="566">
        <v>80</v>
      </c>
      <c r="B101" s="623">
        <f t="shared" si="20"/>
        <v>0</v>
      </c>
      <c r="C101" s="567"/>
      <c r="D101" s="570" t="e">
        <f>#REF!</f>
        <v>#REF!</v>
      </c>
      <c r="E101" s="628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0"/>
      <c r="CK101" s="570"/>
      <c r="CL101" s="570"/>
      <c r="CM101" s="570"/>
      <c r="CN101" s="570"/>
      <c r="CO101" s="570"/>
      <c r="CP101" s="570"/>
      <c r="CQ101" s="570"/>
      <c r="CR101" s="570"/>
      <c r="CS101" s="570"/>
      <c r="CT101" s="570"/>
      <c r="CU101" s="570"/>
      <c r="CV101" s="570"/>
      <c r="CW101" s="570"/>
      <c r="CX101" s="570"/>
      <c r="CY101" s="570"/>
      <c r="CZ101" s="570"/>
      <c r="DA101" s="570"/>
      <c r="DB101" s="570"/>
      <c r="DC101" s="570"/>
      <c r="DD101" s="570"/>
      <c r="DE101" s="570"/>
      <c r="DF101" s="570"/>
      <c r="DG101" s="570"/>
      <c r="DH101" s="570"/>
      <c r="DI101" s="570"/>
      <c r="DJ101" s="570"/>
      <c r="DK101" s="570"/>
      <c r="DL101" s="570"/>
      <c r="DM101" s="570"/>
      <c r="DN101" s="570"/>
      <c r="DO101" s="570"/>
      <c r="DP101" s="570"/>
      <c r="DQ101" s="570"/>
      <c r="DR101" s="570"/>
      <c r="DS101" s="570"/>
      <c r="DT101" s="570"/>
      <c r="DU101" s="570"/>
      <c r="DV101" s="570"/>
      <c r="DW101" s="625"/>
    </row>
    <row r="102" spans="1:127" ht="13.5" thickBot="1">
      <c r="A102" s="566">
        <v>81</v>
      </c>
      <c r="B102" s="623">
        <f t="shared" si="20"/>
        <v>0</v>
      </c>
      <c r="C102" s="567"/>
      <c r="D102" s="566"/>
      <c r="E102" s="566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29"/>
      <c r="X102" s="629"/>
      <c r="Y102" s="629"/>
      <c r="Z102" s="629"/>
      <c r="AA102" s="629"/>
      <c r="AB102" s="629"/>
      <c r="AC102" s="629"/>
      <c r="AD102" s="629"/>
      <c r="AE102" s="629"/>
      <c r="AF102" s="629"/>
      <c r="AG102" s="629"/>
      <c r="AH102" s="629"/>
      <c r="AI102" s="629"/>
      <c r="AJ102" s="629"/>
      <c r="AK102" s="629"/>
      <c r="AL102" s="629"/>
      <c r="AM102" s="629"/>
      <c r="AN102" s="629"/>
      <c r="AO102" s="629"/>
      <c r="AP102" s="629"/>
      <c r="AQ102" s="629"/>
      <c r="AR102" s="629"/>
      <c r="AS102" s="629"/>
      <c r="AT102" s="629"/>
      <c r="AU102" s="629"/>
      <c r="AV102" s="629"/>
      <c r="AW102" s="629"/>
      <c r="AX102" s="629"/>
      <c r="AY102" s="629"/>
      <c r="AZ102" s="629"/>
      <c r="BA102" s="629"/>
      <c r="BB102" s="629"/>
      <c r="BC102" s="629"/>
      <c r="BD102" s="629"/>
      <c r="BE102" s="629"/>
      <c r="BF102" s="629"/>
      <c r="BG102" s="629"/>
      <c r="BH102" s="629"/>
      <c r="BI102" s="629"/>
      <c r="BJ102" s="629"/>
      <c r="BK102" s="629"/>
      <c r="BL102" s="629"/>
      <c r="BM102" s="629"/>
      <c r="BN102" s="629"/>
      <c r="BO102" s="629"/>
      <c r="BP102" s="629"/>
      <c r="BQ102" s="629"/>
      <c r="BR102" s="629"/>
      <c r="BS102" s="629"/>
      <c r="BT102" s="629"/>
      <c r="BU102" s="629"/>
      <c r="BV102" s="629"/>
      <c r="BW102" s="629"/>
      <c r="BX102" s="629"/>
      <c r="BY102" s="629"/>
      <c r="BZ102" s="629"/>
      <c r="CA102" s="629"/>
      <c r="CB102" s="629"/>
      <c r="CC102" s="629"/>
      <c r="CD102" s="629"/>
      <c r="CE102" s="629"/>
      <c r="CF102" s="629"/>
      <c r="CG102" s="629"/>
      <c r="CH102" s="629"/>
      <c r="CI102" s="629"/>
      <c r="CJ102" s="629"/>
      <c r="CK102" s="629"/>
      <c r="CL102" s="629"/>
      <c r="CM102" s="629"/>
      <c r="CN102" s="629"/>
      <c r="CO102" s="629"/>
      <c r="CP102" s="629"/>
      <c r="CQ102" s="629"/>
      <c r="CR102" s="629"/>
      <c r="CS102" s="629"/>
      <c r="CT102" s="629"/>
      <c r="CU102" s="629"/>
      <c r="CV102" s="629"/>
      <c r="CW102" s="629"/>
      <c r="CX102" s="629"/>
      <c r="CY102" s="629"/>
      <c r="CZ102" s="629"/>
      <c r="DA102" s="629"/>
      <c r="DB102" s="629"/>
      <c r="DC102" s="629"/>
      <c r="DD102" s="629"/>
      <c r="DE102" s="629"/>
      <c r="DF102" s="629"/>
      <c r="DG102" s="629"/>
      <c r="DH102" s="629"/>
      <c r="DI102" s="629"/>
      <c r="DJ102" s="629"/>
      <c r="DK102" s="629"/>
      <c r="DL102" s="629"/>
      <c r="DM102" s="629"/>
      <c r="DN102" s="629"/>
      <c r="DO102" s="629"/>
      <c r="DP102" s="629"/>
      <c r="DQ102" s="629"/>
      <c r="DR102" s="629"/>
      <c r="DS102" s="629"/>
      <c r="DT102" s="629"/>
      <c r="DU102" s="629"/>
      <c r="DV102" s="629"/>
      <c r="DW102" s="625"/>
    </row>
    <row r="103" spans="1:127" s="559" customFormat="1" ht="19.5" customHeight="1" thickBot="1">
      <c r="A103" s="566">
        <v>82</v>
      </c>
      <c r="B103" s="623">
        <f t="shared" si="20"/>
        <v>0</v>
      </c>
      <c r="C103" s="561"/>
      <c r="D103" s="562" t="s">
        <v>654</v>
      </c>
      <c r="E103" s="563"/>
      <c r="F103" s="593">
        <f>F94-F96</f>
        <v>0</v>
      </c>
      <c r="G103" s="593">
        <f aca="true" t="shared" si="34" ref="G103:BR103">G94-G96</f>
        <v>0</v>
      </c>
      <c r="H103" s="593">
        <f t="shared" si="34"/>
        <v>0</v>
      </c>
      <c r="I103" s="593">
        <f t="shared" si="34"/>
        <v>0</v>
      </c>
      <c r="J103" s="593">
        <f t="shared" si="34"/>
        <v>0</v>
      </c>
      <c r="K103" s="593">
        <f t="shared" si="34"/>
        <v>0</v>
      </c>
      <c r="L103" s="593">
        <f t="shared" si="34"/>
        <v>0</v>
      </c>
      <c r="M103" s="593">
        <f t="shared" si="34"/>
        <v>0</v>
      </c>
      <c r="N103" s="593">
        <f t="shared" si="34"/>
        <v>0</v>
      </c>
      <c r="O103" s="593">
        <f t="shared" si="34"/>
        <v>0</v>
      </c>
      <c r="P103" s="593">
        <f t="shared" si="34"/>
        <v>0</v>
      </c>
      <c r="Q103" s="593">
        <f t="shared" si="34"/>
        <v>0</v>
      </c>
      <c r="R103" s="593">
        <f t="shared" si="34"/>
        <v>0</v>
      </c>
      <c r="S103" s="593">
        <f t="shared" si="34"/>
        <v>0</v>
      </c>
      <c r="T103" s="593">
        <f t="shared" si="34"/>
        <v>0</v>
      </c>
      <c r="U103" s="593">
        <f t="shared" si="34"/>
        <v>0</v>
      </c>
      <c r="V103" s="593">
        <f t="shared" si="34"/>
        <v>0</v>
      </c>
      <c r="W103" s="593">
        <f t="shared" si="34"/>
        <v>0</v>
      </c>
      <c r="X103" s="593">
        <f t="shared" si="34"/>
        <v>0</v>
      </c>
      <c r="Y103" s="593">
        <f t="shared" si="34"/>
        <v>0</v>
      </c>
      <c r="Z103" s="593">
        <f t="shared" si="34"/>
        <v>0</v>
      </c>
      <c r="AA103" s="593">
        <f t="shared" si="34"/>
        <v>0</v>
      </c>
      <c r="AB103" s="593">
        <f t="shared" si="34"/>
        <v>0</v>
      </c>
      <c r="AC103" s="593">
        <f t="shared" si="34"/>
        <v>0</v>
      </c>
      <c r="AD103" s="593">
        <f t="shared" si="34"/>
        <v>0</v>
      </c>
      <c r="AE103" s="593">
        <f t="shared" si="34"/>
        <v>0</v>
      </c>
      <c r="AF103" s="593">
        <f t="shared" si="34"/>
        <v>0</v>
      </c>
      <c r="AG103" s="593">
        <f t="shared" si="34"/>
        <v>0</v>
      </c>
      <c r="AH103" s="593">
        <f t="shared" si="34"/>
        <v>0</v>
      </c>
      <c r="AI103" s="593">
        <f t="shared" si="34"/>
        <v>0</v>
      </c>
      <c r="AJ103" s="593">
        <f t="shared" si="34"/>
        <v>0</v>
      </c>
      <c r="AK103" s="593">
        <f t="shared" si="34"/>
        <v>0</v>
      </c>
      <c r="AL103" s="593">
        <f t="shared" si="34"/>
        <v>0</v>
      </c>
      <c r="AM103" s="593">
        <f t="shared" si="34"/>
        <v>0</v>
      </c>
      <c r="AN103" s="593">
        <f t="shared" si="34"/>
        <v>0</v>
      </c>
      <c r="AO103" s="593">
        <f t="shared" si="34"/>
        <v>0</v>
      </c>
      <c r="AP103" s="593">
        <f t="shared" si="34"/>
        <v>0</v>
      </c>
      <c r="AQ103" s="593">
        <f t="shared" si="34"/>
        <v>0</v>
      </c>
      <c r="AR103" s="593">
        <f t="shared" si="34"/>
        <v>0</v>
      </c>
      <c r="AS103" s="593">
        <f t="shared" si="34"/>
        <v>0</v>
      </c>
      <c r="AT103" s="593">
        <f t="shared" si="34"/>
        <v>0</v>
      </c>
      <c r="AU103" s="593">
        <f t="shared" si="34"/>
        <v>0</v>
      </c>
      <c r="AV103" s="593">
        <f t="shared" si="34"/>
        <v>0</v>
      </c>
      <c r="AW103" s="593">
        <f t="shared" si="34"/>
        <v>0</v>
      </c>
      <c r="AX103" s="593">
        <f t="shared" si="34"/>
        <v>0</v>
      </c>
      <c r="AY103" s="593">
        <f t="shared" si="34"/>
        <v>0</v>
      </c>
      <c r="AZ103" s="593">
        <f t="shared" si="34"/>
        <v>0</v>
      </c>
      <c r="BA103" s="593">
        <f t="shared" si="34"/>
        <v>0</v>
      </c>
      <c r="BB103" s="593">
        <f t="shared" si="34"/>
        <v>0</v>
      </c>
      <c r="BC103" s="593">
        <f t="shared" si="34"/>
        <v>0</v>
      </c>
      <c r="BD103" s="593">
        <f t="shared" si="34"/>
        <v>0</v>
      </c>
      <c r="BE103" s="593">
        <f t="shared" si="34"/>
        <v>0</v>
      </c>
      <c r="BF103" s="593">
        <f t="shared" si="34"/>
        <v>0</v>
      </c>
      <c r="BG103" s="593">
        <f t="shared" si="34"/>
        <v>0</v>
      </c>
      <c r="BH103" s="593">
        <f t="shared" si="34"/>
        <v>0</v>
      </c>
      <c r="BI103" s="593">
        <f t="shared" si="34"/>
        <v>0</v>
      </c>
      <c r="BJ103" s="593">
        <f t="shared" si="34"/>
        <v>0</v>
      </c>
      <c r="BK103" s="593">
        <f t="shared" si="34"/>
        <v>0</v>
      </c>
      <c r="BL103" s="593">
        <f t="shared" si="34"/>
        <v>0</v>
      </c>
      <c r="BM103" s="593">
        <f t="shared" si="34"/>
        <v>0</v>
      </c>
      <c r="BN103" s="593">
        <f t="shared" si="34"/>
        <v>0</v>
      </c>
      <c r="BO103" s="593">
        <f t="shared" si="34"/>
        <v>0</v>
      </c>
      <c r="BP103" s="593">
        <f t="shared" si="34"/>
        <v>0</v>
      </c>
      <c r="BQ103" s="593">
        <f t="shared" si="34"/>
        <v>0</v>
      </c>
      <c r="BR103" s="593">
        <f t="shared" si="34"/>
        <v>0</v>
      </c>
      <c r="BS103" s="593">
        <f aca="true" t="shared" si="35" ref="BS103:DV103">BS94-BS96</f>
        <v>0</v>
      </c>
      <c r="BT103" s="593">
        <f t="shared" si="35"/>
        <v>0</v>
      </c>
      <c r="BU103" s="593">
        <f t="shared" si="35"/>
        <v>0</v>
      </c>
      <c r="BV103" s="593">
        <f t="shared" si="35"/>
        <v>0</v>
      </c>
      <c r="BW103" s="593">
        <f t="shared" si="35"/>
        <v>0</v>
      </c>
      <c r="BX103" s="593">
        <f t="shared" si="35"/>
        <v>0</v>
      </c>
      <c r="BY103" s="593">
        <f t="shared" si="35"/>
        <v>0</v>
      </c>
      <c r="BZ103" s="593">
        <f t="shared" si="35"/>
        <v>0</v>
      </c>
      <c r="CA103" s="593">
        <f t="shared" si="35"/>
        <v>0</v>
      </c>
      <c r="CB103" s="593">
        <f t="shared" si="35"/>
        <v>0</v>
      </c>
      <c r="CC103" s="593">
        <f t="shared" si="35"/>
        <v>0</v>
      </c>
      <c r="CD103" s="593">
        <f t="shared" si="35"/>
        <v>0</v>
      </c>
      <c r="CE103" s="593">
        <f t="shared" si="35"/>
        <v>0</v>
      </c>
      <c r="CF103" s="593">
        <f t="shared" si="35"/>
        <v>0</v>
      </c>
      <c r="CG103" s="593">
        <f t="shared" si="35"/>
        <v>0</v>
      </c>
      <c r="CH103" s="593">
        <f t="shared" si="35"/>
        <v>0</v>
      </c>
      <c r="CI103" s="593">
        <f t="shared" si="35"/>
        <v>0</v>
      </c>
      <c r="CJ103" s="593">
        <f t="shared" si="35"/>
        <v>0</v>
      </c>
      <c r="CK103" s="593">
        <f t="shared" si="35"/>
        <v>0</v>
      </c>
      <c r="CL103" s="593">
        <f t="shared" si="35"/>
        <v>0</v>
      </c>
      <c r="CM103" s="593">
        <f t="shared" si="35"/>
        <v>0</v>
      </c>
      <c r="CN103" s="593">
        <f t="shared" si="35"/>
        <v>0</v>
      </c>
      <c r="CO103" s="593">
        <f t="shared" si="35"/>
        <v>0</v>
      </c>
      <c r="CP103" s="593">
        <f t="shared" si="35"/>
        <v>0</v>
      </c>
      <c r="CQ103" s="593">
        <f t="shared" si="35"/>
        <v>0</v>
      </c>
      <c r="CR103" s="593">
        <f t="shared" si="35"/>
        <v>0</v>
      </c>
      <c r="CS103" s="593">
        <f t="shared" si="35"/>
        <v>0</v>
      </c>
      <c r="CT103" s="593">
        <f t="shared" si="35"/>
        <v>0</v>
      </c>
      <c r="CU103" s="593">
        <f t="shared" si="35"/>
        <v>0</v>
      </c>
      <c r="CV103" s="593">
        <f t="shared" si="35"/>
        <v>0</v>
      </c>
      <c r="CW103" s="593">
        <f t="shared" si="35"/>
        <v>0</v>
      </c>
      <c r="CX103" s="593">
        <f t="shared" si="35"/>
        <v>0</v>
      </c>
      <c r="CY103" s="593">
        <f t="shared" si="35"/>
        <v>0</v>
      </c>
      <c r="CZ103" s="593">
        <f t="shared" si="35"/>
        <v>0</v>
      </c>
      <c r="DA103" s="593">
        <f t="shared" si="35"/>
        <v>0</v>
      </c>
      <c r="DB103" s="593">
        <f t="shared" si="35"/>
        <v>0</v>
      </c>
      <c r="DC103" s="593">
        <f t="shared" si="35"/>
        <v>0</v>
      </c>
      <c r="DD103" s="593">
        <f t="shared" si="35"/>
        <v>0</v>
      </c>
      <c r="DE103" s="593">
        <f t="shared" si="35"/>
        <v>0</v>
      </c>
      <c r="DF103" s="593">
        <f t="shared" si="35"/>
        <v>0</v>
      </c>
      <c r="DG103" s="593">
        <f t="shared" si="35"/>
        <v>0</v>
      </c>
      <c r="DH103" s="593">
        <f t="shared" si="35"/>
        <v>0</v>
      </c>
      <c r="DI103" s="593">
        <f t="shared" si="35"/>
        <v>0</v>
      </c>
      <c r="DJ103" s="593">
        <f t="shared" si="35"/>
        <v>0</v>
      </c>
      <c r="DK103" s="593">
        <f t="shared" si="35"/>
        <v>0</v>
      </c>
      <c r="DL103" s="593">
        <f t="shared" si="35"/>
        <v>0</v>
      </c>
      <c r="DM103" s="593">
        <f t="shared" si="35"/>
        <v>0</v>
      </c>
      <c r="DN103" s="593">
        <f t="shared" si="35"/>
        <v>0</v>
      </c>
      <c r="DO103" s="593">
        <f t="shared" si="35"/>
        <v>0</v>
      </c>
      <c r="DP103" s="593">
        <f t="shared" si="35"/>
        <v>0</v>
      </c>
      <c r="DQ103" s="593">
        <f t="shared" si="35"/>
        <v>0</v>
      </c>
      <c r="DR103" s="593">
        <f t="shared" si="35"/>
        <v>0</v>
      </c>
      <c r="DS103" s="593">
        <f t="shared" si="35"/>
        <v>0</v>
      </c>
      <c r="DT103" s="593">
        <f t="shared" si="35"/>
        <v>0</v>
      </c>
      <c r="DU103" s="593">
        <f t="shared" si="35"/>
        <v>0</v>
      </c>
      <c r="DV103" s="593">
        <f t="shared" si="35"/>
        <v>0</v>
      </c>
      <c r="DW103" s="593">
        <f>SUM(F103:DV103)</f>
        <v>0</v>
      </c>
    </row>
    <row r="104" spans="1:127" ht="12.75">
      <c r="A104" s="566">
        <v>83</v>
      </c>
      <c r="B104" s="623">
        <f t="shared" si="20"/>
        <v>0.017</v>
      </c>
      <c r="C104" s="630"/>
      <c r="D104" s="631" t="s">
        <v>655</v>
      </c>
      <c r="E104" s="626"/>
      <c r="F104" s="632">
        <f>alapadatok!$J26</f>
        <v>0.017</v>
      </c>
      <c r="G104" s="632">
        <f>alapadatok!$J27</f>
        <v>0.02</v>
      </c>
      <c r="H104" s="632">
        <f>alapadatok!$J28</f>
        <v>0.02</v>
      </c>
      <c r="I104" s="632">
        <f>alapadatok!$J29</f>
        <v>0.02</v>
      </c>
      <c r="J104" s="632">
        <f>alapadatok!$J30</f>
        <v>0.02</v>
      </c>
      <c r="K104" s="632">
        <f>alapadatok!$J31</f>
        <v>0.02</v>
      </c>
      <c r="L104" s="632">
        <f>alapadatok!$J32</f>
        <v>0.02</v>
      </c>
      <c r="M104" s="632">
        <f>alapadatok!$J33</f>
        <v>0.02</v>
      </c>
      <c r="N104" s="632">
        <f>alapadatok!$J34</f>
        <v>0.02</v>
      </c>
      <c r="O104" s="632">
        <f>alapadatok!$J35</f>
        <v>0.02</v>
      </c>
      <c r="P104" s="632">
        <f>alapadatok!$J36</f>
        <v>0.02</v>
      </c>
      <c r="Q104" s="632">
        <f>alapadatok!$J37</f>
        <v>0.02</v>
      </c>
      <c r="R104" s="632">
        <f>alapadatok!$J38</f>
        <v>0.02</v>
      </c>
      <c r="S104" s="632">
        <f>alapadatok!$J39</f>
        <v>0.02</v>
      </c>
      <c r="T104" s="632">
        <f>alapadatok!$J40</f>
        <v>0.02</v>
      </c>
      <c r="U104" s="632">
        <f>alapadatok!$J41</f>
        <v>0.02</v>
      </c>
      <c r="V104" s="632">
        <f>alapadatok!$J42</f>
        <v>0.02</v>
      </c>
      <c r="W104" s="632">
        <f>alapadatok!$J43</f>
        <v>0.02</v>
      </c>
      <c r="X104" s="632">
        <f>alapadatok!$J44</f>
        <v>0.02</v>
      </c>
      <c r="Y104" s="632">
        <f>alapadatok!$J45</f>
        <v>0.02</v>
      </c>
      <c r="Z104" s="632">
        <f>alapadatok!$J46</f>
        <v>0.02</v>
      </c>
      <c r="AA104" s="632">
        <f>alapadatok!$J47</f>
        <v>0.02</v>
      </c>
      <c r="AB104" s="632">
        <f>alapadatok!$J48</f>
        <v>0.02</v>
      </c>
      <c r="AC104" s="632">
        <f>alapadatok!$J49</f>
        <v>0.02</v>
      </c>
      <c r="AD104" s="632">
        <f>alapadatok!$J50</f>
        <v>0.02</v>
      </c>
      <c r="AE104" s="632">
        <f>alapadatok!$J51</f>
        <v>0.02</v>
      </c>
      <c r="AF104" s="632">
        <f>alapadatok!$J52</f>
        <v>0.02</v>
      </c>
      <c r="AG104" s="632">
        <f>alapadatok!$J53</f>
        <v>0.02</v>
      </c>
      <c r="AH104" s="632">
        <f>alapadatok!$J54</f>
        <v>0.02</v>
      </c>
      <c r="AI104" s="632">
        <f>alapadatok!$J55</f>
        <v>0.02</v>
      </c>
      <c r="AJ104" s="632">
        <f>alapadatok!$J56</f>
        <v>0.02</v>
      </c>
      <c r="AK104" s="632">
        <f>alapadatok!$J57</f>
        <v>0.02</v>
      </c>
      <c r="AL104" s="632">
        <f>alapadatok!$J58</f>
        <v>0.02</v>
      </c>
      <c r="AM104" s="632">
        <f>alapadatok!$J59</f>
        <v>0.02</v>
      </c>
      <c r="AN104" s="632">
        <f>alapadatok!$J60</f>
        <v>0.02</v>
      </c>
      <c r="AO104" s="632">
        <f>alapadatok!$J61</f>
        <v>0.02</v>
      </c>
      <c r="AP104" s="632">
        <f>alapadatok!$J62</f>
        <v>0.02</v>
      </c>
      <c r="AQ104" s="632">
        <f>alapadatok!$J63</f>
        <v>0.02</v>
      </c>
      <c r="AR104" s="632">
        <f>alapadatok!$J64</f>
        <v>0.02</v>
      </c>
      <c r="AS104" s="632">
        <f>alapadatok!$J65</f>
        <v>0.02</v>
      </c>
      <c r="AT104" s="632">
        <f>alapadatok!$J66</f>
        <v>0.02</v>
      </c>
      <c r="AU104" s="632">
        <f>alapadatok!$J67</f>
        <v>0.02</v>
      </c>
      <c r="AV104" s="632">
        <f>alapadatok!$J68</f>
        <v>0.02</v>
      </c>
      <c r="AW104" s="632">
        <f>alapadatok!$J69</f>
        <v>0.02</v>
      </c>
      <c r="AX104" s="632">
        <f>alapadatok!$J70</f>
        <v>0.02</v>
      </c>
      <c r="AY104" s="632">
        <f>alapadatok!$J71</f>
        <v>0.02</v>
      </c>
      <c r="AZ104" s="632">
        <f>alapadatok!$J72</f>
        <v>0.02</v>
      </c>
      <c r="BA104" s="632">
        <f>alapadatok!$J73</f>
        <v>0.02</v>
      </c>
      <c r="BB104" s="632">
        <f>alapadatok!$J74</f>
        <v>0.02</v>
      </c>
      <c r="BC104" s="632">
        <f>alapadatok!$J75</f>
        <v>0.02</v>
      </c>
      <c r="BD104" s="632">
        <f>alapadatok!$J76</f>
        <v>0.02</v>
      </c>
      <c r="BE104" s="632">
        <f>alapadatok!$J77</f>
        <v>0.02</v>
      </c>
      <c r="BF104" s="632">
        <f>alapadatok!$J78</f>
        <v>0.02</v>
      </c>
      <c r="BG104" s="632">
        <f>alapadatok!$J79</f>
        <v>0.02</v>
      </c>
      <c r="BH104" s="632">
        <f>alapadatok!$J80</f>
        <v>0.02</v>
      </c>
      <c r="BI104" s="632">
        <f>alapadatok!$J81</f>
        <v>0.02</v>
      </c>
      <c r="BJ104" s="632">
        <f>alapadatok!$J82</f>
        <v>0.02</v>
      </c>
      <c r="BK104" s="632">
        <f>alapadatok!$J83</f>
        <v>0.02</v>
      </c>
      <c r="BL104" s="632">
        <f>alapadatok!$J84</f>
        <v>0.02</v>
      </c>
      <c r="BM104" s="632">
        <f>alapadatok!$J85</f>
        <v>0.02</v>
      </c>
      <c r="BN104" s="632">
        <f>alapadatok!$J96</f>
        <v>0.02</v>
      </c>
      <c r="BO104" s="632">
        <f>alapadatok!$J87</f>
        <v>0.02</v>
      </c>
      <c r="BP104" s="632">
        <f>alapadatok!$J88</f>
        <v>0.02</v>
      </c>
      <c r="BQ104" s="632">
        <f>alapadatok!$J89</f>
        <v>0.02</v>
      </c>
      <c r="BR104" s="632">
        <f>alapadatok!$J90</f>
        <v>0.02</v>
      </c>
      <c r="BS104" s="632">
        <f>alapadatok!$J91</f>
        <v>0.02</v>
      </c>
      <c r="BT104" s="632">
        <f>alapadatok!$J92</f>
        <v>0.02</v>
      </c>
      <c r="BU104" s="632">
        <f>alapadatok!$J93</f>
        <v>0.02</v>
      </c>
      <c r="BV104" s="632">
        <f>alapadatok!$J94</f>
        <v>0.02</v>
      </c>
      <c r="BW104" s="632">
        <f>alapadatok!$J95</f>
        <v>0.02</v>
      </c>
      <c r="BX104" s="632">
        <f>alapadatok!$J96</f>
        <v>0.02</v>
      </c>
      <c r="BY104" s="632">
        <f>alapadatok!$J97</f>
        <v>0.02</v>
      </c>
      <c r="BZ104" s="632">
        <f>alapadatok!$J98</f>
        <v>0.02</v>
      </c>
      <c r="CA104" s="632">
        <f>alapadatok!$J99</f>
        <v>0.02</v>
      </c>
      <c r="CB104" s="632">
        <f>alapadatok!$J100</f>
        <v>0.02</v>
      </c>
      <c r="CC104" s="632">
        <f>alapadatok!$J101</f>
        <v>0.02</v>
      </c>
      <c r="CD104" s="632">
        <f>alapadatok!$J102</f>
        <v>0.02</v>
      </c>
      <c r="CE104" s="632">
        <f>alapadatok!$J103</f>
        <v>0.02</v>
      </c>
      <c r="CF104" s="632">
        <f>alapadatok!$J104</f>
        <v>0.02</v>
      </c>
      <c r="CG104" s="632">
        <f>alapadatok!$J105</f>
        <v>0.02</v>
      </c>
      <c r="CH104" s="632">
        <f>alapadatok!$J106</f>
        <v>0.02</v>
      </c>
      <c r="CI104" s="632">
        <f>alapadatok!$J107</f>
        <v>0.02</v>
      </c>
      <c r="CJ104" s="632">
        <f>alapadatok!$J108</f>
        <v>0.02</v>
      </c>
      <c r="CK104" s="632">
        <f>alapadatok!$J109</f>
        <v>0.02</v>
      </c>
      <c r="CL104" s="632">
        <f>alapadatok!$J110</f>
        <v>0.02</v>
      </c>
      <c r="CM104" s="632">
        <f>alapadatok!$J111</f>
        <v>0.02</v>
      </c>
      <c r="CN104" s="632">
        <f>alapadatok!$J112</f>
        <v>0.02</v>
      </c>
      <c r="CO104" s="632">
        <f>alapadatok!$J113</f>
        <v>0.02</v>
      </c>
      <c r="CP104" s="632">
        <f>alapadatok!$J114</f>
        <v>0.02</v>
      </c>
      <c r="CQ104" s="632">
        <f>alapadatok!$J115</f>
        <v>0.02</v>
      </c>
      <c r="CR104" s="632">
        <f>alapadatok!$J116</f>
        <v>0.02</v>
      </c>
      <c r="CS104" s="632">
        <f>alapadatok!$J117</f>
        <v>0.02</v>
      </c>
      <c r="CT104" s="632">
        <f>alapadatok!$J118</f>
        <v>0.02</v>
      </c>
      <c r="CU104" s="632">
        <f>alapadatok!$J119</f>
        <v>0.02</v>
      </c>
      <c r="CV104" s="632">
        <f>alapadatok!$J120</f>
        <v>0.02</v>
      </c>
      <c r="CW104" s="632">
        <f>alapadatok!$J121</f>
        <v>0.02</v>
      </c>
      <c r="CX104" s="632">
        <f>alapadatok!$J122</f>
        <v>0.02</v>
      </c>
      <c r="CY104" s="632">
        <f>alapadatok!$J123</f>
        <v>0.02</v>
      </c>
      <c r="CZ104" s="632">
        <f>alapadatok!$J124</f>
        <v>0.02</v>
      </c>
      <c r="DA104" s="632">
        <f>alapadatok!$J125</f>
        <v>0.02</v>
      </c>
      <c r="DB104" s="632">
        <f>alapadatok!$J126</f>
        <v>0.02</v>
      </c>
      <c r="DC104" s="632">
        <f>alapadatok!$J127</f>
        <v>0.02</v>
      </c>
      <c r="DD104" s="632">
        <f>alapadatok!$J128</f>
        <v>0.02</v>
      </c>
      <c r="DE104" s="632">
        <f>alapadatok!$J129</f>
        <v>0.02</v>
      </c>
      <c r="DF104" s="632">
        <f>alapadatok!$J130</f>
        <v>0.02</v>
      </c>
      <c r="DG104" s="632">
        <f>alapadatok!$J131</f>
        <v>0.02</v>
      </c>
      <c r="DH104" s="632">
        <f>alapadatok!$J132</f>
        <v>0.02</v>
      </c>
      <c r="DI104" s="632">
        <f>alapadatok!$J133</f>
        <v>0.02</v>
      </c>
      <c r="DJ104" s="632">
        <f>alapadatok!$J134</f>
        <v>0.02</v>
      </c>
      <c r="DK104" s="632">
        <f>alapadatok!$J135</f>
        <v>0.02</v>
      </c>
      <c r="DL104" s="632">
        <f>alapadatok!$J136</f>
        <v>0.02</v>
      </c>
      <c r="DM104" s="632">
        <f>alapadatok!$J137</f>
        <v>0.02</v>
      </c>
      <c r="DN104" s="632">
        <f>alapadatok!$J138</f>
        <v>0.02</v>
      </c>
      <c r="DO104" s="632">
        <f>alapadatok!$J139</f>
        <v>0.02</v>
      </c>
      <c r="DP104" s="632">
        <f>alapadatok!$J140</f>
        <v>0.02</v>
      </c>
      <c r="DQ104" s="632">
        <f>alapadatok!$J141</f>
        <v>0.02</v>
      </c>
      <c r="DR104" s="632">
        <f>alapadatok!$J142</f>
        <v>0.02</v>
      </c>
      <c r="DS104" s="632">
        <f>alapadatok!$J143</f>
        <v>0.02</v>
      </c>
      <c r="DT104" s="632">
        <f>alapadatok!$J144</f>
        <v>0.02</v>
      </c>
      <c r="DU104" s="632">
        <f>alapadatok!$J145</f>
        <v>0.02</v>
      </c>
      <c r="DV104" s="632">
        <f>alapadatok!$J146</f>
        <v>0.02</v>
      </c>
      <c r="DW104" s="633"/>
    </row>
    <row r="105" spans="1:127" ht="12.75">
      <c r="A105" s="566">
        <v>84</v>
      </c>
      <c r="B105" s="623">
        <f t="shared" si="20"/>
        <v>0</v>
      </c>
      <c r="C105" s="567"/>
      <c r="D105" s="634" t="s">
        <v>656</v>
      </c>
      <c r="E105" s="627"/>
      <c r="F105" s="635">
        <f>ROUND((F103*F104),0)</f>
        <v>0</v>
      </c>
      <c r="G105" s="635">
        <f aca="true" t="shared" si="36" ref="G105:BR105">ROUND((G103*G104),0)</f>
        <v>0</v>
      </c>
      <c r="H105" s="635">
        <f t="shared" si="36"/>
        <v>0</v>
      </c>
      <c r="I105" s="635">
        <f t="shared" si="36"/>
        <v>0</v>
      </c>
      <c r="J105" s="635">
        <f t="shared" si="36"/>
        <v>0</v>
      </c>
      <c r="K105" s="635">
        <f t="shared" si="36"/>
        <v>0</v>
      </c>
      <c r="L105" s="635">
        <f t="shared" si="36"/>
        <v>0</v>
      </c>
      <c r="M105" s="635">
        <f t="shared" si="36"/>
        <v>0</v>
      </c>
      <c r="N105" s="635">
        <f t="shared" si="36"/>
        <v>0</v>
      </c>
      <c r="O105" s="635">
        <f t="shared" si="36"/>
        <v>0</v>
      </c>
      <c r="P105" s="635">
        <f t="shared" si="36"/>
        <v>0</v>
      </c>
      <c r="Q105" s="635">
        <f t="shared" si="36"/>
        <v>0</v>
      </c>
      <c r="R105" s="635">
        <f t="shared" si="36"/>
        <v>0</v>
      </c>
      <c r="S105" s="635">
        <f t="shared" si="36"/>
        <v>0</v>
      </c>
      <c r="T105" s="635">
        <f t="shared" si="36"/>
        <v>0</v>
      </c>
      <c r="U105" s="635">
        <f t="shared" si="36"/>
        <v>0</v>
      </c>
      <c r="V105" s="635">
        <f t="shared" si="36"/>
        <v>0</v>
      </c>
      <c r="W105" s="635">
        <f t="shared" si="36"/>
        <v>0</v>
      </c>
      <c r="X105" s="635">
        <f t="shared" si="36"/>
        <v>0</v>
      </c>
      <c r="Y105" s="635">
        <f t="shared" si="36"/>
        <v>0</v>
      </c>
      <c r="Z105" s="636">
        <f t="shared" si="36"/>
        <v>0</v>
      </c>
      <c r="AA105" s="636">
        <f t="shared" si="36"/>
        <v>0</v>
      </c>
      <c r="AB105" s="636">
        <f t="shared" si="36"/>
        <v>0</v>
      </c>
      <c r="AC105" s="636">
        <f t="shared" si="36"/>
        <v>0</v>
      </c>
      <c r="AD105" s="636">
        <f t="shared" si="36"/>
        <v>0</v>
      </c>
      <c r="AE105" s="636">
        <f t="shared" si="36"/>
        <v>0</v>
      </c>
      <c r="AF105" s="636">
        <f t="shared" si="36"/>
        <v>0</v>
      </c>
      <c r="AG105" s="636">
        <f t="shared" si="36"/>
        <v>0</v>
      </c>
      <c r="AH105" s="636">
        <f t="shared" si="36"/>
        <v>0</v>
      </c>
      <c r="AI105" s="636">
        <f t="shared" si="36"/>
        <v>0</v>
      </c>
      <c r="AJ105" s="636">
        <f t="shared" si="36"/>
        <v>0</v>
      </c>
      <c r="AK105" s="636">
        <f t="shared" si="36"/>
        <v>0</v>
      </c>
      <c r="AL105" s="636">
        <f t="shared" si="36"/>
        <v>0</v>
      </c>
      <c r="AM105" s="636">
        <f t="shared" si="36"/>
        <v>0</v>
      </c>
      <c r="AN105" s="636">
        <f t="shared" si="36"/>
        <v>0</v>
      </c>
      <c r="AO105" s="636">
        <f t="shared" si="36"/>
        <v>0</v>
      </c>
      <c r="AP105" s="636">
        <f t="shared" si="36"/>
        <v>0</v>
      </c>
      <c r="AQ105" s="636">
        <f t="shared" si="36"/>
        <v>0</v>
      </c>
      <c r="AR105" s="636">
        <f t="shared" si="36"/>
        <v>0</v>
      </c>
      <c r="AS105" s="636">
        <f t="shared" si="36"/>
        <v>0</v>
      </c>
      <c r="AT105" s="636">
        <f t="shared" si="36"/>
        <v>0</v>
      </c>
      <c r="AU105" s="636">
        <f t="shared" si="36"/>
        <v>0</v>
      </c>
      <c r="AV105" s="636">
        <f t="shared" si="36"/>
        <v>0</v>
      </c>
      <c r="AW105" s="636">
        <f t="shared" si="36"/>
        <v>0</v>
      </c>
      <c r="AX105" s="636">
        <f t="shared" si="36"/>
        <v>0</v>
      </c>
      <c r="AY105" s="636">
        <f t="shared" si="36"/>
        <v>0</v>
      </c>
      <c r="AZ105" s="636">
        <f t="shared" si="36"/>
        <v>0</v>
      </c>
      <c r="BA105" s="636">
        <f t="shared" si="36"/>
        <v>0</v>
      </c>
      <c r="BB105" s="636">
        <f t="shared" si="36"/>
        <v>0</v>
      </c>
      <c r="BC105" s="636">
        <f t="shared" si="36"/>
        <v>0</v>
      </c>
      <c r="BD105" s="636">
        <f t="shared" si="36"/>
        <v>0</v>
      </c>
      <c r="BE105" s="636">
        <f t="shared" si="36"/>
        <v>0</v>
      </c>
      <c r="BF105" s="636">
        <f t="shared" si="36"/>
        <v>0</v>
      </c>
      <c r="BG105" s="636">
        <f t="shared" si="36"/>
        <v>0</v>
      </c>
      <c r="BH105" s="636">
        <f t="shared" si="36"/>
        <v>0</v>
      </c>
      <c r="BI105" s="636">
        <f t="shared" si="36"/>
        <v>0</v>
      </c>
      <c r="BJ105" s="636">
        <f t="shared" si="36"/>
        <v>0</v>
      </c>
      <c r="BK105" s="636">
        <f t="shared" si="36"/>
        <v>0</v>
      </c>
      <c r="BL105" s="636">
        <f t="shared" si="36"/>
        <v>0</v>
      </c>
      <c r="BM105" s="636">
        <f t="shared" si="36"/>
        <v>0</v>
      </c>
      <c r="BN105" s="636">
        <f t="shared" si="36"/>
        <v>0</v>
      </c>
      <c r="BO105" s="636">
        <f t="shared" si="36"/>
        <v>0</v>
      </c>
      <c r="BP105" s="636">
        <f t="shared" si="36"/>
        <v>0</v>
      </c>
      <c r="BQ105" s="636">
        <f t="shared" si="36"/>
        <v>0</v>
      </c>
      <c r="BR105" s="636">
        <f t="shared" si="36"/>
        <v>0</v>
      </c>
      <c r="BS105" s="636">
        <f aca="true" t="shared" si="37" ref="BS105:DV105">ROUND((BS103*BS104),0)</f>
        <v>0</v>
      </c>
      <c r="BT105" s="636">
        <f t="shared" si="37"/>
        <v>0</v>
      </c>
      <c r="BU105" s="636">
        <f t="shared" si="37"/>
        <v>0</v>
      </c>
      <c r="BV105" s="636">
        <f t="shared" si="37"/>
        <v>0</v>
      </c>
      <c r="BW105" s="636">
        <f t="shared" si="37"/>
        <v>0</v>
      </c>
      <c r="BX105" s="636">
        <f t="shared" si="37"/>
        <v>0</v>
      </c>
      <c r="BY105" s="636">
        <f t="shared" si="37"/>
        <v>0</v>
      </c>
      <c r="BZ105" s="636">
        <f t="shared" si="37"/>
        <v>0</v>
      </c>
      <c r="CA105" s="636">
        <f t="shared" si="37"/>
        <v>0</v>
      </c>
      <c r="CB105" s="636">
        <f t="shared" si="37"/>
        <v>0</v>
      </c>
      <c r="CC105" s="636">
        <f t="shared" si="37"/>
        <v>0</v>
      </c>
      <c r="CD105" s="636">
        <f t="shared" si="37"/>
        <v>0</v>
      </c>
      <c r="CE105" s="636">
        <f t="shared" si="37"/>
        <v>0</v>
      </c>
      <c r="CF105" s="636">
        <f t="shared" si="37"/>
        <v>0</v>
      </c>
      <c r="CG105" s="636">
        <f t="shared" si="37"/>
        <v>0</v>
      </c>
      <c r="CH105" s="636">
        <f t="shared" si="37"/>
        <v>0</v>
      </c>
      <c r="CI105" s="636">
        <f t="shared" si="37"/>
        <v>0</v>
      </c>
      <c r="CJ105" s="636">
        <f t="shared" si="37"/>
        <v>0</v>
      </c>
      <c r="CK105" s="636">
        <f t="shared" si="37"/>
        <v>0</v>
      </c>
      <c r="CL105" s="636">
        <f t="shared" si="37"/>
        <v>0</v>
      </c>
      <c r="CM105" s="636">
        <f t="shared" si="37"/>
        <v>0</v>
      </c>
      <c r="CN105" s="636">
        <f t="shared" si="37"/>
        <v>0</v>
      </c>
      <c r="CO105" s="636">
        <f t="shared" si="37"/>
        <v>0</v>
      </c>
      <c r="CP105" s="636">
        <f t="shared" si="37"/>
        <v>0</v>
      </c>
      <c r="CQ105" s="636">
        <f t="shared" si="37"/>
        <v>0</v>
      </c>
      <c r="CR105" s="636">
        <f t="shared" si="37"/>
        <v>0</v>
      </c>
      <c r="CS105" s="636">
        <f t="shared" si="37"/>
        <v>0</v>
      </c>
      <c r="CT105" s="636">
        <f t="shared" si="37"/>
        <v>0</v>
      </c>
      <c r="CU105" s="636">
        <f t="shared" si="37"/>
        <v>0</v>
      </c>
      <c r="CV105" s="636">
        <f t="shared" si="37"/>
        <v>0</v>
      </c>
      <c r="CW105" s="636">
        <f t="shared" si="37"/>
        <v>0</v>
      </c>
      <c r="CX105" s="636">
        <f t="shared" si="37"/>
        <v>0</v>
      </c>
      <c r="CY105" s="636">
        <f t="shared" si="37"/>
        <v>0</v>
      </c>
      <c r="CZ105" s="636">
        <f t="shared" si="37"/>
        <v>0</v>
      </c>
      <c r="DA105" s="636">
        <f t="shared" si="37"/>
        <v>0</v>
      </c>
      <c r="DB105" s="636">
        <f t="shared" si="37"/>
        <v>0</v>
      </c>
      <c r="DC105" s="636">
        <f t="shared" si="37"/>
        <v>0</v>
      </c>
      <c r="DD105" s="636">
        <f t="shared" si="37"/>
        <v>0</v>
      </c>
      <c r="DE105" s="636">
        <f t="shared" si="37"/>
        <v>0</v>
      </c>
      <c r="DF105" s="636">
        <f t="shared" si="37"/>
        <v>0</v>
      </c>
      <c r="DG105" s="636">
        <f t="shared" si="37"/>
        <v>0</v>
      </c>
      <c r="DH105" s="636">
        <f t="shared" si="37"/>
        <v>0</v>
      </c>
      <c r="DI105" s="636">
        <f t="shared" si="37"/>
        <v>0</v>
      </c>
      <c r="DJ105" s="636">
        <f t="shared" si="37"/>
        <v>0</v>
      </c>
      <c r="DK105" s="636">
        <f t="shared" si="37"/>
        <v>0</v>
      </c>
      <c r="DL105" s="636">
        <f t="shared" si="37"/>
        <v>0</v>
      </c>
      <c r="DM105" s="636">
        <f t="shared" si="37"/>
        <v>0</v>
      </c>
      <c r="DN105" s="636">
        <f t="shared" si="37"/>
        <v>0</v>
      </c>
      <c r="DO105" s="636">
        <f t="shared" si="37"/>
        <v>0</v>
      </c>
      <c r="DP105" s="636">
        <f t="shared" si="37"/>
        <v>0</v>
      </c>
      <c r="DQ105" s="636">
        <f t="shared" si="37"/>
        <v>0</v>
      </c>
      <c r="DR105" s="636">
        <f t="shared" si="37"/>
        <v>0</v>
      </c>
      <c r="DS105" s="636">
        <f t="shared" si="37"/>
        <v>0</v>
      </c>
      <c r="DT105" s="636">
        <f t="shared" si="37"/>
        <v>0</v>
      </c>
      <c r="DU105" s="636">
        <f t="shared" si="37"/>
        <v>0</v>
      </c>
      <c r="DV105" s="636">
        <f t="shared" si="37"/>
        <v>0</v>
      </c>
      <c r="DW105" s="637">
        <f>SUM(F105:DV105)</f>
        <v>0</v>
      </c>
    </row>
    <row r="106" spans="1:127" ht="13.5" thickBot="1">
      <c r="A106" s="566">
        <v>85</v>
      </c>
      <c r="B106" s="623">
        <f t="shared" si="20"/>
        <v>0</v>
      </c>
      <c r="C106" s="567"/>
      <c r="D106" s="638" t="s">
        <v>657</v>
      </c>
      <c r="E106" s="639"/>
      <c r="F106" s="640">
        <f>F107+F108+F109+F110</f>
        <v>0</v>
      </c>
      <c r="G106" s="640">
        <f aca="true" t="shared" si="38" ref="G106:DV106">G107+G108+G109+G110</f>
        <v>0</v>
      </c>
      <c r="H106" s="640">
        <f t="shared" si="38"/>
        <v>0</v>
      </c>
      <c r="I106" s="640">
        <f t="shared" si="38"/>
        <v>0</v>
      </c>
      <c r="J106" s="640">
        <f t="shared" si="38"/>
        <v>0</v>
      </c>
      <c r="K106" s="640">
        <f t="shared" si="38"/>
        <v>0</v>
      </c>
      <c r="L106" s="640">
        <f t="shared" si="38"/>
        <v>0</v>
      </c>
      <c r="M106" s="640">
        <f t="shared" si="38"/>
        <v>0</v>
      </c>
      <c r="N106" s="640">
        <f t="shared" si="38"/>
        <v>0</v>
      </c>
      <c r="O106" s="640">
        <f t="shared" si="38"/>
        <v>0</v>
      </c>
      <c r="P106" s="640">
        <f t="shared" si="38"/>
        <v>0</v>
      </c>
      <c r="Q106" s="640">
        <f t="shared" si="38"/>
        <v>0</v>
      </c>
      <c r="R106" s="640">
        <f t="shared" si="38"/>
        <v>0</v>
      </c>
      <c r="S106" s="640">
        <f t="shared" si="38"/>
        <v>0</v>
      </c>
      <c r="T106" s="640">
        <f t="shared" si="38"/>
        <v>0</v>
      </c>
      <c r="U106" s="640">
        <f t="shared" si="38"/>
        <v>0</v>
      </c>
      <c r="V106" s="640">
        <f t="shared" si="38"/>
        <v>0</v>
      </c>
      <c r="W106" s="640">
        <f t="shared" si="38"/>
        <v>0</v>
      </c>
      <c r="X106" s="640">
        <f t="shared" si="38"/>
        <v>0</v>
      </c>
      <c r="Y106" s="640">
        <f t="shared" si="38"/>
        <v>0</v>
      </c>
      <c r="Z106" s="640">
        <f t="shared" si="38"/>
        <v>0</v>
      </c>
      <c r="AA106" s="640">
        <f t="shared" si="38"/>
        <v>0</v>
      </c>
      <c r="AB106" s="640">
        <f t="shared" si="38"/>
        <v>0</v>
      </c>
      <c r="AC106" s="640">
        <f t="shared" si="38"/>
        <v>0</v>
      </c>
      <c r="AD106" s="640">
        <f t="shared" si="38"/>
        <v>0</v>
      </c>
      <c r="AE106" s="640">
        <f t="shared" si="38"/>
        <v>0</v>
      </c>
      <c r="AF106" s="640">
        <f t="shared" si="38"/>
        <v>0</v>
      </c>
      <c r="AG106" s="640">
        <f t="shared" si="38"/>
        <v>0</v>
      </c>
      <c r="AH106" s="640">
        <f t="shared" si="38"/>
        <v>0</v>
      </c>
      <c r="AI106" s="640">
        <f t="shared" si="38"/>
        <v>0</v>
      </c>
      <c r="AJ106" s="640">
        <f t="shared" si="38"/>
        <v>0</v>
      </c>
      <c r="AK106" s="640">
        <f t="shared" si="38"/>
        <v>0</v>
      </c>
      <c r="AL106" s="640">
        <f t="shared" si="38"/>
        <v>0</v>
      </c>
      <c r="AM106" s="640">
        <f t="shared" si="38"/>
        <v>0</v>
      </c>
      <c r="AN106" s="640">
        <f t="shared" si="38"/>
        <v>0</v>
      </c>
      <c r="AO106" s="640">
        <f t="shared" si="38"/>
        <v>0</v>
      </c>
      <c r="AP106" s="640">
        <f t="shared" si="38"/>
        <v>0</v>
      </c>
      <c r="AQ106" s="640">
        <f t="shared" si="38"/>
        <v>0</v>
      </c>
      <c r="AR106" s="640">
        <f t="shared" si="38"/>
        <v>0</v>
      </c>
      <c r="AS106" s="640">
        <f t="shared" si="38"/>
        <v>0</v>
      </c>
      <c r="AT106" s="640">
        <f t="shared" si="38"/>
        <v>0</v>
      </c>
      <c r="AU106" s="640">
        <f t="shared" si="38"/>
        <v>0</v>
      </c>
      <c r="AV106" s="640">
        <f t="shared" si="38"/>
        <v>0</v>
      </c>
      <c r="AW106" s="640">
        <f t="shared" si="38"/>
        <v>0</v>
      </c>
      <c r="AX106" s="640">
        <f t="shared" si="38"/>
        <v>0</v>
      </c>
      <c r="AY106" s="640">
        <f t="shared" si="38"/>
        <v>0</v>
      </c>
      <c r="AZ106" s="640">
        <f t="shared" si="38"/>
        <v>0</v>
      </c>
      <c r="BA106" s="640">
        <f t="shared" si="38"/>
        <v>0</v>
      </c>
      <c r="BB106" s="640">
        <f t="shared" si="38"/>
        <v>0</v>
      </c>
      <c r="BC106" s="640">
        <f t="shared" si="38"/>
        <v>0</v>
      </c>
      <c r="BD106" s="640">
        <f t="shared" si="38"/>
        <v>0</v>
      </c>
      <c r="BE106" s="640">
        <f t="shared" si="38"/>
        <v>0</v>
      </c>
      <c r="BF106" s="640">
        <f t="shared" si="38"/>
        <v>0</v>
      </c>
      <c r="BG106" s="640">
        <f t="shared" si="38"/>
        <v>0</v>
      </c>
      <c r="BH106" s="640">
        <f t="shared" si="38"/>
        <v>0</v>
      </c>
      <c r="BI106" s="640">
        <f t="shared" si="38"/>
        <v>0</v>
      </c>
      <c r="BJ106" s="640">
        <f t="shared" si="38"/>
        <v>0</v>
      </c>
      <c r="BK106" s="640">
        <f t="shared" si="38"/>
        <v>0</v>
      </c>
      <c r="BL106" s="640">
        <f t="shared" si="38"/>
        <v>0</v>
      </c>
      <c r="BM106" s="640">
        <f t="shared" si="38"/>
        <v>0</v>
      </c>
      <c r="BN106" s="640">
        <f t="shared" si="38"/>
        <v>0</v>
      </c>
      <c r="BO106" s="640">
        <f t="shared" si="38"/>
        <v>0</v>
      </c>
      <c r="BP106" s="640">
        <f t="shared" si="38"/>
        <v>0</v>
      </c>
      <c r="BQ106" s="640">
        <f t="shared" si="38"/>
        <v>0</v>
      </c>
      <c r="BR106" s="640">
        <f t="shared" si="38"/>
        <v>0</v>
      </c>
      <c r="BS106" s="640">
        <f t="shared" si="38"/>
        <v>0</v>
      </c>
      <c r="BT106" s="640">
        <f t="shared" si="38"/>
        <v>0</v>
      </c>
      <c r="BU106" s="640">
        <f t="shared" si="38"/>
        <v>0</v>
      </c>
      <c r="BV106" s="640">
        <f t="shared" si="38"/>
        <v>0</v>
      </c>
      <c r="BW106" s="640">
        <f t="shared" si="38"/>
        <v>0</v>
      </c>
      <c r="BX106" s="640">
        <f t="shared" si="38"/>
        <v>0</v>
      </c>
      <c r="BY106" s="640">
        <f t="shared" si="38"/>
        <v>0</v>
      </c>
      <c r="BZ106" s="640">
        <f t="shared" si="38"/>
        <v>0</v>
      </c>
      <c r="CA106" s="640">
        <f t="shared" si="38"/>
        <v>0</v>
      </c>
      <c r="CB106" s="640">
        <f t="shared" si="38"/>
        <v>0</v>
      </c>
      <c r="CC106" s="640">
        <f t="shared" si="38"/>
        <v>0</v>
      </c>
      <c r="CD106" s="640">
        <f t="shared" si="38"/>
        <v>0</v>
      </c>
      <c r="CE106" s="640">
        <f t="shared" si="38"/>
        <v>0</v>
      </c>
      <c r="CF106" s="640">
        <f t="shared" si="38"/>
        <v>0</v>
      </c>
      <c r="CG106" s="640">
        <f t="shared" si="38"/>
        <v>0</v>
      </c>
      <c r="CH106" s="640">
        <f t="shared" si="38"/>
        <v>0</v>
      </c>
      <c r="CI106" s="640">
        <f t="shared" si="38"/>
        <v>0</v>
      </c>
      <c r="CJ106" s="640">
        <f t="shared" si="38"/>
        <v>0</v>
      </c>
      <c r="CK106" s="640">
        <f t="shared" si="38"/>
        <v>0</v>
      </c>
      <c r="CL106" s="640">
        <f t="shared" si="38"/>
        <v>0</v>
      </c>
      <c r="CM106" s="640">
        <f t="shared" si="38"/>
        <v>0</v>
      </c>
      <c r="CN106" s="640">
        <f t="shared" si="38"/>
        <v>0</v>
      </c>
      <c r="CO106" s="640">
        <f t="shared" si="38"/>
        <v>0</v>
      </c>
      <c r="CP106" s="640">
        <f t="shared" si="38"/>
        <v>0</v>
      </c>
      <c r="CQ106" s="640">
        <f>CQ107+CQ108+CQ109+CQ110</f>
        <v>0</v>
      </c>
      <c r="CR106" s="640">
        <f t="shared" si="38"/>
        <v>0</v>
      </c>
      <c r="CS106" s="640">
        <f t="shared" si="38"/>
        <v>0</v>
      </c>
      <c r="CT106" s="640">
        <f t="shared" si="38"/>
        <v>0</v>
      </c>
      <c r="CU106" s="640">
        <f t="shared" si="38"/>
        <v>0</v>
      </c>
      <c r="CV106" s="640">
        <f t="shared" si="38"/>
        <v>0</v>
      </c>
      <c r="CW106" s="640">
        <f t="shared" si="38"/>
        <v>0</v>
      </c>
      <c r="CX106" s="640">
        <f t="shared" si="38"/>
        <v>0</v>
      </c>
      <c r="CY106" s="640">
        <f t="shared" si="38"/>
        <v>0</v>
      </c>
      <c r="CZ106" s="640">
        <f t="shared" si="38"/>
        <v>0</v>
      </c>
      <c r="DA106" s="640">
        <f t="shared" si="38"/>
        <v>0</v>
      </c>
      <c r="DB106" s="640">
        <f t="shared" si="38"/>
        <v>0</v>
      </c>
      <c r="DC106" s="640">
        <f t="shared" si="38"/>
        <v>0</v>
      </c>
      <c r="DD106" s="640">
        <f t="shared" si="38"/>
        <v>0</v>
      </c>
      <c r="DE106" s="640">
        <f t="shared" si="38"/>
        <v>0</v>
      </c>
      <c r="DF106" s="640">
        <f t="shared" si="38"/>
        <v>0</v>
      </c>
      <c r="DG106" s="640">
        <f t="shared" si="38"/>
        <v>0</v>
      </c>
      <c r="DH106" s="640">
        <f t="shared" si="38"/>
        <v>0</v>
      </c>
      <c r="DI106" s="640">
        <f t="shared" si="38"/>
        <v>0</v>
      </c>
      <c r="DJ106" s="640">
        <f t="shared" si="38"/>
        <v>0</v>
      </c>
      <c r="DK106" s="640">
        <f t="shared" si="38"/>
        <v>0</v>
      </c>
      <c r="DL106" s="640">
        <f t="shared" si="38"/>
        <v>0</v>
      </c>
      <c r="DM106" s="640">
        <f t="shared" si="38"/>
        <v>0</v>
      </c>
      <c r="DN106" s="640">
        <f t="shared" si="38"/>
        <v>0</v>
      </c>
      <c r="DO106" s="640">
        <f t="shared" si="38"/>
        <v>0</v>
      </c>
      <c r="DP106" s="640">
        <f t="shared" si="38"/>
        <v>0</v>
      </c>
      <c r="DQ106" s="640">
        <f t="shared" si="38"/>
        <v>0</v>
      </c>
      <c r="DR106" s="640">
        <f t="shared" si="38"/>
        <v>0</v>
      </c>
      <c r="DS106" s="640">
        <f t="shared" si="38"/>
        <v>0</v>
      </c>
      <c r="DT106" s="640">
        <f t="shared" si="38"/>
        <v>0</v>
      </c>
      <c r="DU106" s="640">
        <f t="shared" si="38"/>
        <v>0</v>
      </c>
      <c r="DV106" s="640">
        <f t="shared" si="38"/>
        <v>0</v>
      </c>
      <c r="DW106" s="641">
        <f aca="true" t="shared" si="39" ref="DW106:DW113">SUM(F106:DV106)</f>
        <v>0</v>
      </c>
    </row>
    <row r="107" spans="1:127" ht="15.75" customHeight="1">
      <c r="A107" s="566">
        <v>86</v>
      </c>
      <c r="B107" s="623">
        <f t="shared" si="20"/>
        <v>0</v>
      </c>
      <c r="C107" s="567"/>
      <c r="D107" s="570"/>
      <c r="E107" s="642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0"/>
      <c r="CC107" s="570"/>
      <c r="CD107" s="570"/>
      <c r="CE107" s="570"/>
      <c r="CF107" s="570"/>
      <c r="CG107" s="570"/>
      <c r="CH107" s="570"/>
      <c r="CI107" s="570"/>
      <c r="CJ107" s="570"/>
      <c r="CK107" s="570"/>
      <c r="CL107" s="570"/>
      <c r="CM107" s="570"/>
      <c r="CN107" s="570"/>
      <c r="CO107" s="570"/>
      <c r="CP107" s="570"/>
      <c r="CQ107" s="570"/>
      <c r="CR107" s="570"/>
      <c r="CS107" s="570"/>
      <c r="CT107" s="570"/>
      <c r="CU107" s="570"/>
      <c r="CV107" s="570"/>
      <c r="CW107" s="570"/>
      <c r="CX107" s="570"/>
      <c r="CY107" s="570"/>
      <c r="CZ107" s="570"/>
      <c r="DA107" s="570"/>
      <c r="DB107" s="570"/>
      <c r="DC107" s="570"/>
      <c r="DD107" s="570"/>
      <c r="DE107" s="570"/>
      <c r="DF107" s="570"/>
      <c r="DG107" s="570"/>
      <c r="DH107" s="570"/>
      <c r="DI107" s="570"/>
      <c r="DJ107" s="570"/>
      <c r="DK107" s="570"/>
      <c r="DL107" s="570"/>
      <c r="DM107" s="570"/>
      <c r="DN107" s="570"/>
      <c r="DO107" s="570"/>
      <c r="DP107" s="570"/>
      <c r="DQ107" s="570"/>
      <c r="DR107" s="570"/>
      <c r="DS107" s="570"/>
      <c r="DT107" s="570"/>
      <c r="DU107" s="570"/>
      <c r="DV107" s="570"/>
      <c r="DW107" s="643">
        <f t="shared" si="39"/>
        <v>0</v>
      </c>
    </row>
    <row r="108" spans="1:127" ht="15.75" customHeight="1">
      <c r="A108" s="566">
        <v>87</v>
      </c>
      <c r="B108" s="623">
        <f t="shared" si="20"/>
        <v>0</v>
      </c>
      <c r="C108" s="567"/>
      <c r="D108" s="570"/>
      <c r="E108" s="627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570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0"/>
      <c r="BL108" s="570"/>
      <c r="BM108" s="570"/>
      <c r="BN108" s="570"/>
      <c r="BO108" s="570"/>
      <c r="BP108" s="570"/>
      <c r="BQ108" s="570"/>
      <c r="BR108" s="570"/>
      <c r="BS108" s="570"/>
      <c r="BT108" s="570"/>
      <c r="BU108" s="570"/>
      <c r="BV108" s="570"/>
      <c r="BW108" s="570"/>
      <c r="BX108" s="570"/>
      <c r="BY108" s="570"/>
      <c r="BZ108" s="570"/>
      <c r="CA108" s="570"/>
      <c r="CB108" s="570"/>
      <c r="CC108" s="570"/>
      <c r="CD108" s="570"/>
      <c r="CE108" s="570"/>
      <c r="CF108" s="570"/>
      <c r="CG108" s="570"/>
      <c r="CH108" s="570"/>
      <c r="CI108" s="570"/>
      <c r="CJ108" s="570"/>
      <c r="CK108" s="570"/>
      <c r="CL108" s="570"/>
      <c r="CM108" s="570"/>
      <c r="CN108" s="570"/>
      <c r="CO108" s="570"/>
      <c r="CP108" s="570"/>
      <c r="CQ108" s="570"/>
      <c r="CR108" s="570"/>
      <c r="CS108" s="570"/>
      <c r="CT108" s="570"/>
      <c r="CU108" s="570"/>
      <c r="CV108" s="570"/>
      <c r="CW108" s="570"/>
      <c r="CX108" s="570"/>
      <c r="CY108" s="570"/>
      <c r="CZ108" s="570"/>
      <c r="DA108" s="570"/>
      <c r="DB108" s="570"/>
      <c r="DC108" s="570"/>
      <c r="DD108" s="570"/>
      <c r="DE108" s="570"/>
      <c r="DF108" s="570"/>
      <c r="DG108" s="570"/>
      <c r="DH108" s="570"/>
      <c r="DI108" s="570"/>
      <c r="DJ108" s="570"/>
      <c r="DK108" s="570"/>
      <c r="DL108" s="570"/>
      <c r="DM108" s="570"/>
      <c r="DN108" s="570"/>
      <c r="DO108" s="570"/>
      <c r="DP108" s="570"/>
      <c r="DQ108" s="570"/>
      <c r="DR108" s="570"/>
      <c r="DS108" s="570"/>
      <c r="DT108" s="570"/>
      <c r="DU108" s="570"/>
      <c r="DV108" s="570"/>
      <c r="DW108" s="637">
        <f t="shared" si="39"/>
        <v>0</v>
      </c>
    </row>
    <row r="109" spans="1:127" ht="15.75" customHeight="1">
      <c r="A109" s="566">
        <v>88</v>
      </c>
      <c r="B109" s="623">
        <f t="shared" si="20"/>
        <v>0</v>
      </c>
      <c r="C109" s="567"/>
      <c r="D109" s="570"/>
      <c r="E109" s="627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0"/>
      <c r="AH109" s="570"/>
      <c r="AI109" s="570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0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0"/>
      <c r="BF109" s="570"/>
      <c r="BG109" s="570"/>
      <c r="BH109" s="570"/>
      <c r="BI109" s="570"/>
      <c r="BJ109" s="570"/>
      <c r="BK109" s="570"/>
      <c r="BL109" s="570"/>
      <c r="BM109" s="570"/>
      <c r="BN109" s="570"/>
      <c r="BO109" s="570"/>
      <c r="BP109" s="570"/>
      <c r="BQ109" s="570"/>
      <c r="BR109" s="570"/>
      <c r="BS109" s="570"/>
      <c r="BT109" s="570"/>
      <c r="BU109" s="570"/>
      <c r="BV109" s="570"/>
      <c r="BW109" s="570"/>
      <c r="BX109" s="570"/>
      <c r="BY109" s="570"/>
      <c r="BZ109" s="570"/>
      <c r="CA109" s="570"/>
      <c r="CB109" s="570"/>
      <c r="CC109" s="570"/>
      <c r="CD109" s="570"/>
      <c r="CE109" s="570"/>
      <c r="CF109" s="570"/>
      <c r="CG109" s="570"/>
      <c r="CH109" s="570"/>
      <c r="CI109" s="570"/>
      <c r="CJ109" s="570"/>
      <c r="CK109" s="570"/>
      <c r="CL109" s="570"/>
      <c r="CM109" s="570"/>
      <c r="CN109" s="570"/>
      <c r="CO109" s="570"/>
      <c r="CP109" s="570"/>
      <c r="CQ109" s="570"/>
      <c r="CR109" s="570"/>
      <c r="CS109" s="570"/>
      <c r="CT109" s="570"/>
      <c r="CU109" s="570"/>
      <c r="CV109" s="570"/>
      <c r="CW109" s="570"/>
      <c r="CX109" s="570"/>
      <c r="CY109" s="570"/>
      <c r="CZ109" s="570"/>
      <c r="DA109" s="570"/>
      <c r="DB109" s="570"/>
      <c r="DC109" s="570"/>
      <c r="DD109" s="570"/>
      <c r="DE109" s="570"/>
      <c r="DF109" s="570"/>
      <c r="DG109" s="570"/>
      <c r="DH109" s="570"/>
      <c r="DI109" s="570"/>
      <c r="DJ109" s="570"/>
      <c r="DK109" s="570"/>
      <c r="DL109" s="570"/>
      <c r="DM109" s="570"/>
      <c r="DN109" s="570"/>
      <c r="DO109" s="570"/>
      <c r="DP109" s="570"/>
      <c r="DQ109" s="570"/>
      <c r="DR109" s="570"/>
      <c r="DS109" s="570"/>
      <c r="DT109" s="570"/>
      <c r="DU109" s="570"/>
      <c r="DV109" s="570"/>
      <c r="DW109" s="637">
        <f t="shared" si="39"/>
        <v>0</v>
      </c>
    </row>
    <row r="110" spans="1:127" ht="15.75" customHeight="1">
      <c r="A110" s="566">
        <v>89</v>
      </c>
      <c r="B110" s="623">
        <f t="shared" si="20"/>
        <v>0</v>
      </c>
      <c r="C110" s="567"/>
      <c r="D110" s="570"/>
      <c r="E110" s="627"/>
      <c r="F110" s="570"/>
      <c r="G110" s="570"/>
      <c r="H110" s="570"/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0"/>
      <c r="AD110" s="570"/>
      <c r="AE110" s="570"/>
      <c r="AF110" s="570"/>
      <c r="AG110" s="570"/>
      <c r="AH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0"/>
      <c r="AT110" s="570"/>
      <c r="AU110" s="570"/>
      <c r="AV110" s="570"/>
      <c r="AW110" s="570"/>
      <c r="AX110" s="570"/>
      <c r="AY110" s="570"/>
      <c r="AZ110" s="570"/>
      <c r="BA110" s="570"/>
      <c r="BB110" s="570"/>
      <c r="BC110" s="570"/>
      <c r="BD110" s="570"/>
      <c r="BE110" s="570"/>
      <c r="BF110" s="570"/>
      <c r="BG110" s="570"/>
      <c r="BH110" s="570"/>
      <c r="BI110" s="570"/>
      <c r="BJ110" s="570"/>
      <c r="BK110" s="570"/>
      <c r="BL110" s="570"/>
      <c r="BM110" s="570"/>
      <c r="BN110" s="570"/>
      <c r="BO110" s="570"/>
      <c r="BP110" s="570"/>
      <c r="BQ110" s="570"/>
      <c r="BR110" s="570"/>
      <c r="BS110" s="570"/>
      <c r="BT110" s="570"/>
      <c r="BU110" s="570"/>
      <c r="BV110" s="570"/>
      <c r="BW110" s="570"/>
      <c r="BX110" s="570"/>
      <c r="BY110" s="570"/>
      <c r="BZ110" s="570"/>
      <c r="CA110" s="570"/>
      <c r="CB110" s="570"/>
      <c r="CC110" s="570"/>
      <c r="CD110" s="570"/>
      <c r="CE110" s="570"/>
      <c r="CF110" s="570"/>
      <c r="CG110" s="570"/>
      <c r="CH110" s="570"/>
      <c r="CI110" s="570"/>
      <c r="CJ110" s="570"/>
      <c r="CK110" s="570"/>
      <c r="CL110" s="570"/>
      <c r="CM110" s="570"/>
      <c r="CN110" s="570"/>
      <c r="CO110" s="570"/>
      <c r="CP110" s="570"/>
      <c r="CQ110" s="570"/>
      <c r="CR110" s="570"/>
      <c r="CS110" s="570"/>
      <c r="CT110" s="570"/>
      <c r="CU110" s="570"/>
      <c r="CV110" s="570"/>
      <c r="CW110" s="570"/>
      <c r="CX110" s="570"/>
      <c r="CY110" s="570"/>
      <c r="CZ110" s="570"/>
      <c r="DA110" s="570"/>
      <c r="DB110" s="570"/>
      <c r="DC110" s="570"/>
      <c r="DD110" s="570"/>
      <c r="DE110" s="570"/>
      <c r="DF110" s="570"/>
      <c r="DG110" s="570"/>
      <c r="DH110" s="570"/>
      <c r="DI110" s="570"/>
      <c r="DJ110" s="570"/>
      <c r="DK110" s="570"/>
      <c r="DL110" s="570"/>
      <c r="DM110" s="570"/>
      <c r="DN110" s="570"/>
      <c r="DO110" s="570"/>
      <c r="DP110" s="570"/>
      <c r="DQ110" s="570"/>
      <c r="DR110" s="570"/>
      <c r="DS110" s="570"/>
      <c r="DT110" s="570"/>
      <c r="DU110" s="570"/>
      <c r="DV110" s="570"/>
      <c r="DW110" s="637">
        <f t="shared" si="39"/>
        <v>0</v>
      </c>
    </row>
    <row r="111" spans="1:127" ht="12.75">
      <c r="A111" s="566">
        <v>90</v>
      </c>
      <c r="B111" s="623">
        <f t="shared" si="20"/>
        <v>0</v>
      </c>
      <c r="C111" s="567"/>
      <c r="D111" s="634" t="s">
        <v>695</v>
      </c>
      <c r="E111" s="627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0"/>
      <c r="CC111" s="570"/>
      <c r="CD111" s="570"/>
      <c r="CE111" s="570"/>
      <c r="CF111" s="570"/>
      <c r="CG111" s="570"/>
      <c r="CH111" s="570"/>
      <c r="CI111" s="570"/>
      <c r="CJ111" s="570"/>
      <c r="CK111" s="570"/>
      <c r="CL111" s="570"/>
      <c r="CM111" s="570"/>
      <c r="CN111" s="570"/>
      <c r="CO111" s="570"/>
      <c r="CP111" s="570"/>
      <c r="CQ111" s="570"/>
      <c r="CR111" s="570"/>
      <c r="CS111" s="570"/>
      <c r="CT111" s="570"/>
      <c r="CU111" s="570"/>
      <c r="CV111" s="570"/>
      <c r="CW111" s="570"/>
      <c r="CX111" s="570"/>
      <c r="CY111" s="570"/>
      <c r="CZ111" s="570"/>
      <c r="DA111" s="570"/>
      <c r="DB111" s="570"/>
      <c r="DC111" s="570"/>
      <c r="DD111" s="570"/>
      <c r="DE111" s="570"/>
      <c r="DF111" s="570"/>
      <c r="DG111" s="570"/>
      <c r="DH111" s="570"/>
      <c r="DI111" s="570"/>
      <c r="DJ111" s="570"/>
      <c r="DK111" s="570"/>
      <c r="DL111" s="570"/>
      <c r="DM111" s="570"/>
      <c r="DN111" s="570"/>
      <c r="DO111" s="570"/>
      <c r="DP111" s="570"/>
      <c r="DQ111" s="570"/>
      <c r="DR111" s="570"/>
      <c r="DS111" s="570"/>
      <c r="DT111" s="570"/>
      <c r="DU111" s="570"/>
      <c r="DV111" s="570"/>
      <c r="DW111" s="637">
        <f t="shared" si="39"/>
        <v>0</v>
      </c>
    </row>
    <row r="112" spans="1:127" ht="12.75">
      <c r="A112" s="566">
        <v>91</v>
      </c>
      <c r="B112" s="623">
        <f t="shared" si="20"/>
        <v>0</v>
      </c>
      <c r="C112" s="567"/>
      <c r="D112" s="644" t="s">
        <v>696</v>
      </c>
      <c r="E112" s="639"/>
      <c r="F112" s="570"/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570"/>
      <c r="AH112" s="570"/>
      <c r="AI112" s="570"/>
      <c r="AJ112" s="570"/>
      <c r="AK112" s="570"/>
      <c r="AL112" s="570"/>
      <c r="AM112" s="570"/>
      <c r="AN112" s="570"/>
      <c r="AO112" s="570"/>
      <c r="AP112" s="570"/>
      <c r="AQ112" s="570"/>
      <c r="AR112" s="570"/>
      <c r="AS112" s="570"/>
      <c r="AT112" s="570"/>
      <c r="AU112" s="570"/>
      <c r="AV112" s="570"/>
      <c r="AW112" s="570"/>
      <c r="AX112" s="570"/>
      <c r="AY112" s="570"/>
      <c r="AZ112" s="570"/>
      <c r="BA112" s="570"/>
      <c r="BB112" s="570"/>
      <c r="BC112" s="570"/>
      <c r="BD112" s="570"/>
      <c r="BE112" s="570"/>
      <c r="BF112" s="570"/>
      <c r="BG112" s="570"/>
      <c r="BH112" s="570"/>
      <c r="BI112" s="570"/>
      <c r="BJ112" s="570"/>
      <c r="BK112" s="570"/>
      <c r="BL112" s="570"/>
      <c r="BM112" s="570"/>
      <c r="BN112" s="570"/>
      <c r="BO112" s="570"/>
      <c r="BP112" s="570"/>
      <c r="BQ112" s="570"/>
      <c r="BR112" s="570"/>
      <c r="BS112" s="570"/>
      <c r="BT112" s="570"/>
      <c r="BU112" s="570"/>
      <c r="BV112" s="570"/>
      <c r="BW112" s="570"/>
      <c r="BX112" s="570"/>
      <c r="BY112" s="570"/>
      <c r="BZ112" s="570"/>
      <c r="CA112" s="570"/>
      <c r="CB112" s="570"/>
      <c r="CC112" s="570"/>
      <c r="CD112" s="570"/>
      <c r="CE112" s="570"/>
      <c r="CF112" s="570"/>
      <c r="CG112" s="570"/>
      <c r="CH112" s="570"/>
      <c r="CI112" s="570"/>
      <c r="CJ112" s="570"/>
      <c r="CK112" s="570"/>
      <c r="CL112" s="570"/>
      <c r="CM112" s="570"/>
      <c r="CN112" s="570"/>
      <c r="CO112" s="570"/>
      <c r="CP112" s="570"/>
      <c r="CQ112" s="570"/>
      <c r="CR112" s="570"/>
      <c r="CS112" s="570"/>
      <c r="CT112" s="570"/>
      <c r="CU112" s="570"/>
      <c r="CV112" s="570"/>
      <c r="CW112" s="570"/>
      <c r="CX112" s="570"/>
      <c r="CY112" s="570"/>
      <c r="CZ112" s="570"/>
      <c r="DA112" s="570"/>
      <c r="DB112" s="570"/>
      <c r="DC112" s="570"/>
      <c r="DD112" s="570"/>
      <c r="DE112" s="570"/>
      <c r="DF112" s="570"/>
      <c r="DG112" s="570"/>
      <c r="DH112" s="570"/>
      <c r="DI112" s="570"/>
      <c r="DJ112" s="570"/>
      <c r="DK112" s="570"/>
      <c r="DL112" s="570"/>
      <c r="DM112" s="570"/>
      <c r="DN112" s="570"/>
      <c r="DO112" s="570"/>
      <c r="DP112" s="570"/>
      <c r="DQ112" s="570"/>
      <c r="DR112" s="570"/>
      <c r="DS112" s="570"/>
      <c r="DT112" s="570"/>
      <c r="DU112" s="570"/>
      <c r="DV112" s="570"/>
      <c r="DW112" s="637">
        <f t="shared" si="39"/>
        <v>0</v>
      </c>
    </row>
    <row r="113" spans="1:127" ht="13.5" thickBot="1">
      <c r="A113" s="566"/>
      <c r="B113" s="623">
        <f aca="true" t="shared" si="40" ref="B113:B150">HLOOKUP(1,$F$22:$DV$196,A114)</f>
        <v>0</v>
      </c>
      <c r="C113" s="567"/>
      <c r="D113" s="645"/>
      <c r="E113" s="646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7"/>
      <c r="AK113" s="647"/>
      <c r="AL113" s="647"/>
      <c r="AM113" s="647"/>
      <c r="AN113" s="647"/>
      <c r="AO113" s="647"/>
      <c r="AP113" s="647"/>
      <c r="AQ113" s="647"/>
      <c r="AR113" s="647"/>
      <c r="AS113" s="647"/>
      <c r="AT113" s="647"/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7"/>
      <c r="BF113" s="647"/>
      <c r="BG113" s="647"/>
      <c r="BH113" s="647"/>
      <c r="BI113" s="647"/>
      <c r="BJ113" s="647"/>
      <c r="BK113" s="647"/>
      <c r="BL113" s="647"/>
      <c r="BM113" s="647"/>
      <c r="BN113" s="647"/>
      <c r="BO113" s="647"/>
      <c r="BP113" s="647"/>
      <c r="BQ113" s="647"/>
      <c r="BR113" s="647"/>
      <c r="BS113" s="647"/>
      <c r="BT113" s="647"/>
      <c r="BU113" s="647"/>
      <c r="BV113" s="647"/>
      <c r="BW113" s="647"/>
      <c r="BX113" s="647"/>
      <c r="BY113" s="647"/>
      <c r="BZ113" s="647"/>
      <c r="CA113" s="647"/>
      <c r="CB113" s="647"/>
      <c r="CC113" s="647"/>
      <c r="CD113" s="647"/>
      <c r="CE113" s="647"/>
      <c r="CF113" s="647"/>
      <c r="CG113" s="647"/>
      <c r="CH113" s="647"/>
      <c r="CI113" s="647"/>
      <c r="CJ113" s="647"/>
      <c r="CK113" s="647"/>
      <c r="CL113" s="647"/>
      <c r="CM113" s="647"/>
      <c r="CN113" s="647"/>
      <c r="CO113" s="647"/>
      <c r="CP113" s="647"/>
      <c r="CQ113" s="647"/>
      <c r="CR113" s="647"/>
      <c r="CS113" s="647"/>
      <c r="CT113" s="647"/>
      <c r="CU113" s="647"/>
      <c r="CV113" s="647"/>
      <c r="CW113" s="647"/>
      <c r="CX113" s="647"/>
      <c r="CY113" s="647"/>
      <c r="CZ113" s="647"/>
      <c r="DA113" s="647"/>
      <c r="DB113" s="647"/>
      <c r="DC113" s="647"/>
      <c r="DD113" s="647"/>
      <c r="DE113" s="647"/>
      <c r="DF113" s="647"/>
      <c r="DG113" s="647"/>
      <c r="DH113" s="647"/>
      <c r="DI113" s="647"/>
      <c r="DJ113" s="647"/>
      <c r="DK113" s="647"/>
      <c r="DL113" s="647"/>
      <c r="DM113" s="647"/>
      <c r="DN113" s="647"/>
      <c r="DO113" s="647"/>
      <c r="DP113" s="647"/>
      <c r="DQ113" s="647"/>
      <c r="DR113" s="647"/>
      <c r="DS113" s="647"/>
      <c r="DT113" s="647"/>
      <c r="DU113" s="647"/>
      <c r="DV113" s="647"/>
      <c r="DW113" s="637">
        <f t="shared" si="39"/>
        <v>0</v>
      </c>
    </row>
    <row r="114" spans="1:127" ht="19.5" customHeight="1" thickBot="1">
      <c r="A114" s="566">
        <v>92</v>
      </c>
      <c r="B114" s="623">
        <f t="shared" si="40"/>
        <v>0</v>
      </c>
      <c r="C114" s="567"/>
      <c r="D114" s="648" t="s">
        <v>697</v>
      </c>
      <c r="E114" s="649"/>
      <c r="F114" s="650">
        <f>IF(F105-F106-F111-F112-F113&lt;=0,0,F105-F106-F111-F112-F113)</f>
        <v>0</v>
      </c>
      <c r="G114" s="650">
        <f aca="true" t="shared" si="41" ref="G114:BR114">IF(G105-G106-G111-G112-G113&lt;=0,0,G105-G106-G111-G112-G113)</f>
        <v>0</v>
      </c>
      <c r="H114" s="650">
        <f t="shared" si="41"/>
        <v>0</v>
      </c>
      <c r="I114" s="650">
        <f t="shared" si="41"/>
        <v>0</v>
      </c>
      <c r="J114" s="650">
        <f t="shared" si="41"/>
        <v>0</v>
      </c>
      <c r="K114" s="650">
        <f t="shared" si="41"/>
        <v>0</v>
      </c>
      <c r="L114" s="650">
        <f t="shared" si="41"/>
        <v>0</v>
      </c>
      <c r="M114" s="650">
        <f t="shared" si="41"/>
        <v>0</v>
      </c>
      <c r="N114" s="650">
        <f t="shared" si="41"/>
        <v>0</v>
      </c>
      <c r="O114" s="650">
        <f t="shared" si="41"/>
        <v>0</v>
      </c>
      <c r="P114" s="650">
        <f t="shared" si="41"/>
        <v>0</v>
      </c>
      <c r="Q114" s="650">
        <f t="shared" si="41"/>
        <v>0</v>
      </c>
      <c r="R114" s="650">
        <f t="shared" si="41"/>
        <v>0</v>
      </c>
      <c r="S114" s="650">
        <f t="shared" si="41"/>
        <v>0</v>
      </c>
      <c r="T114" s="650">
        <f t="shared" si="41"/>
        <v>0</v>
      </c>
      <c r="U114" s="650">
        <f t="shared" si="41"/>
        <v>0</v>
      </c>
      <c r="V114" s="650">
        <f t="shared" si="41"/>
        <v>0</v>
      </c>
      <c r="W114" s="650">
        <f t="shared" si="41"/>
        <v>0</v>
      </c>
      <c r="X114" s="650">
        <f t="shared" si="41"/>
        <v>0</v>
      </c>
      <c r="Y114" s="650">
        <f t="shared" si="41"/>
        <v>0</v>
      </c>
      <c r="Z114" s="650">
        <f t="shared" si="41"/>
        <v>0</v>
      </c>
      <c r="AA114" s="650">
        <f t="shared" si="41"/>
        <v>0</v>
      </c>
      <c r="AB114" s="650">
        <f t="shared" si="41"/>
        <v>0</v>
      </c>
      <c r="AC114" s="650">
        <f t="shared" si="41"/>
        <v>0</v>
      </c>
      <c r="AD114" s="650">
        <f t="shared" si="41"/>
        <v>0</v>
      </c>
      <c r="AE114" s="650">
        <f t="shared" si="41"/>
        <v>0</v>
      </c>
      <c r="AF114" s="650">
        <f t="shared" si="41"/>
        <v>0</v>
      </c>
      <c r="AG114" s="650">
        <f t="shared" si="41"/>
        <v>0</v>
      </c>
      <c r="AH114" s="650">
        <f t="shared" si="41"/>
        <v>0</v>
      </c>
      <c r="AI114" s="650">
        <f t="shared" si="41"/>
        <v>0</v>
      </c>
      <c r="AJ114" s="650">
        <f t="shared" si="41"/>
        <v>0</v>
      </c>
      <c r="AK114" s="650">
        <f t="shared" si="41"/>
        <v>0</v>
      </c>
      <c r="AL114" s="650">
        <f t="shared" si="41"/>
        <v>0</v>
      </c>
      <c r="AM114" s="650">
        <f t="shared" si="41"/>
        <v>0</v>
      </c>
      <c r="AN114" s="650">
        <f t="shared" si="41"/>
        <v>0</v>
      </c>
      <c r="AO114" s="650">
        <f t="shared" si="41"/>
        <v>0</v>
      </c>
      <c r="AP114" s="650">
        <f t="shared" si="41"/>
        <v>0</v>
      </c>
      <c r="AQ114" s="650">
        <f t="shared" si="41"/>
        <v>0</v>
      </c>
      <c r="AR114" s="650">
        <f t="shared" si="41"/>
        <v>0</v>
      </c>
      <c r="AS114" s="650">
        <f t="shared" si="41"/>
        <v>0</v>
      </c>
      <c r="AT114" s="650">
        <f t="shared" si="41"/>
        <v>0</v>
      </c>
      <c r="AU114" s="650">
        <f t="shared" si="41"/>
        <v>0</v>
      </c>
      <c r="AV114" s="650">
        <f t="shared" si="41"/>
        <v>0</v>
      </c>
      <c r="AW114" s="650">
        <f t="shared" si="41"/>
        <v>0</v>
      </c>
      <c r="AX114" s="650">
        <f t="shared" si="41"/>
        <v>0</v>
      </c>
      <c r="AY114" s="650">
        <f t="shared" si="41"/>
        <v>0</v>
      </c>
      <c r="AZ114" s="650">
        <f t="shared" si="41"/>
        <v>0</v>
      </c>
      <c r="BA114" s="650">
        <f t="shared" si="41"/>
        <v>0</v>
      </c>
      <c r="BB114" s="650">
        <f t="shared" si="41"/>
        <v>0</v>
      </c>
      <c r="BC114" s="650">
        <f t="shared" si="41"/>
        <v>0</v>
      </c>
      <c r="BD114" s="650">
        <f t="shared" si="41"/>
        <v>0</v>
      </c>
      <c r="BE114" s="650">
        <f t="shared" si="41"/>
        <v>0</v>
      </c>
      <c r="BF114" s="650">
        <f t="shared" si="41"/>
        <v>0</v>
      </c>
      <c r="BG114" s="650">
        <f t="shared" si="41"/>
        <v>0</v>
      </c>
      <c r="BH114" s="650">
        <f t="shared" si="41"/>
        <v>0</v>
      </c>
      <c r="BI114" s="650">
        <f t="shared" si="41"/>
        <v>0</v>
      </c>
      <c r="BJ114" s="650">
        <f t="shared" si="41"/>
        <v>0</v>
      </c>
      <c r="BK114" s="650">
        <f t="shared" si="41"/>
        <v>0</v>
      </c>
      <c r="BL114" s="650">
        <f t="shared" si="41"/>
        <v>0</v>
      </c>
      <c r="BM114" s="650">
        <f t="shared" si="41"/>
        <v>0</v>
      </c>
      <c r="BN114" s="650">
        <f t="shared" si="41"/>
        <v>0</v>
      </c>
      <c r="BO114" s="650">
        <f t="shared" si="41"/>
        <v>0</v>
      </c>
      <c r="BP114" s="650">
        <f t="shared" si="41"/>
        <v>0</v>
      </c>
      <c r="BQ114" s="650">
        <f t="shared" si="41"/>
        <v>0</v>
      </c>
      <c r="BR114" s="650">
        <f t="shared" si="41"/>
        <v>0</v>
      </c>
      <c r="BS114" s="650">
        <f aca="true" t="shared" si="42" ref="BS114:DV114">IF(BS105-BS106-BS111-BS112-BS113&lt;=0,0,BS105-BS106-BS111-BS112-BS113)</f>
        <v>0</v>
      </c>
      <c r="BT114" s="650">
        <f t="shared" si="42"/>
        <v>0</v>
      </c>
      <c r="BU114" s="650">
        <f t="shared" si="42"/>
        <v>0</v>
      </c>
      <c r="BV114" s="650">
        <f t="shared" si="42"/>
        <v>0</v>
      </c>
      <c r="BW114" s="650">
        <f t="shared" si="42"/>
        <v>0</v>
      </c>
      <c r="BX114" s="650">
        <f t="shared" si="42"/>
        <v>0</v>
      </c>
      <c r="BY114" s="650">
        <f t="shared" si="42"/>
        <v>0</v>
      </c>
      <c r="BZ114" s="650">
        <f t="shared" si="42"/>
        <v>0</v>
      </c>
      <c r="CA114" s="650">
        <f t="shared" si="42"/>
        <v>0</v>
      </c>
      <c r="CB114" s="650">
        <f t="shared" si="42"/>
        <v>0</v>
      </c>
      <c r="CC114" s="650">
        <f t="shared" si="42"/>
        <v>0</v>
      </c>
      <c r="CD114" s="650">
        <f t="shared" si="42"/>
        <v>0</v>
      </c>
      <c r="CE114" s="650">
        <f t="shared" si="42"/>
        <v>0</v>
      </c>
      <c r="CF114" s="650">
        <f t="shared" si="42"/>
        <v>0</v>
      </c>
      <c r="CG114" s="650">
        <f t="shared" si="42"/>
        <v>0</v>
      </c>
      <c r="CH114" s="650">
        <f t="shared" si="42"/>
        <v>0</v>
      </c>
      <c r="CI114" s="650">
        <f t="shared" si="42"/>
        <v>0</v>
      </c>
      <c r="CJ114" s="650">
        <f t="shared" si="42"/>
        <v>0</v>
      </c>
      <c r="CK114" s="650">
        <f t="shared" si="42"/>
        <v>0</v>
      </c>
      <c r="CL114" s="650">
        <f t="shared" si="42"/>
        <v>0</v>
      </c>
      <c r="CM114" s="650">
        <f t="shared" si="42"/>
        <v>0</v>
      </c>
      <c r="CN114" s="650">
        <f t="shared" si="42"/>
        <v>0</v>
      </c>
      <c r="CO114" s="650">
        <f t="shared" si="42"/>
        <v>0</v>
      </c>
      <c r="CP114" s="650">
        <f t="shared" si="42"/>
        <v>0</v>
      </c>
      <c r="CQ114" s="650">
        <f t="shared" si="42"/>
        <v>0</v>
      </c>
      <c r="CR114" s="650">
        <f t="shared" si="42"/>
        <v>0</v>
      </c>
      <c r="CS114" s="650">
        <f t="shared" si="42"/>
        <v>0</v>
      </c>
      <c r="CT114" s="650">
        <f t="shared" si="42"/>
        <v>0</v>
      </c>
      <c r="CU114" s="650">
        <f t="shared" si="42"/>
        <v>0</v>
      </c>
      <c r="CV114" s="650">
        <f t="shared" si="42"/>
        <v>0</v>
      </c>
      <c r="CW114" s="650">
        <f t="shared" si="42"/>
        <v>0</v>
      </c>
      <c r="CX114" s="650">
        <f t="shared" si="42"/>
        <v>0</v>
      </c>
      <c r="CY114" s="650">
        <f t="shared" si="42"/>
        <v>0</v>
      </c>
      <c r="CZ114" s="650">
        <f t="shared" si="42"/>
        <v>0</v>
      </c>
      <c r="DA114" s="650">
        <f t="shared" si="42"/>
        <v>0</v>
      </c>
      <c r="DB114" s="650">
        <f t="shared" si="42"/>
        <v>0</v>
      </c>
      <c r="DC114" s="650">
        <f t="shared" si="42"/>
        <v>0</v>
      </c>
      <c r="DD114" s="650">
        <f t="shared" si="42"/>
        <v>0</v>
      </c>
      <c r="DE114" s="650">
        <f t="shared" si="42"/>
        <v>0</v>
      </c>
      <c r="DF114" s="650">
        <f t="shared" si="42"/>
        <v>0</v>
      </c>
      <c r="DG114" s="650">
        <f t="shared" si="42"/>
        <v>0</v>
      </c>
      <c r="DH114" s="650">
        <f t="shared" si="42"/>
        <v>0</v>
      </c>
      <c r="DI114" s="650">
        <f t="shared" si="42"/>
        <v>0</v>
      </c>
      <c r="DJ114" s="650">
        <f t="shared" si="42"/>
        <v>0</v>
      </c>
      <c r="DK114" s="650">
        <f t="shared" si="42"/>
        <v>0</v>
      </c>
      <c r="DL114" s="650">
        <f t="shared" si="42"/>
        <v>0</v>
      </c>
      <c r="DM114" s="650">
        <f t="shared" si="42"/>
        <v>0</v>
      </c>
      <c r="DN114" s="650">
        <f t="shared" si="42"/>
        <v>0</v>
      </c>
      <c r="DO114" s="650">
        <f t="shared" si="42"/>
        <v>0</v>
      </c>
      <c r="DP114" s="650">
        <f t="shared" si="42"/>
        <v>0</v>
      </c>
      <c r="DQ114" s="650">
        <f t="shared" si="42"/>
        <v>0</v>
      </c>
      <c r="DR114" s="650">
        <f t="shared" si="42"/>
        <v>0</v>
      </c>
      <c r="DS114" s="650">
        <f t="shared" si="42"/>
        <v>0</v>
      </c>
      <c r="DT114" s="650">
        <f t="shared" si="42"/>
        <v>0</v>
      </c>
      <c r="DU114" s="650">
        <f t="shared" si="42"/>
        <v>0</v>
      </c>
      <c r="DV114" s="650">
        <f t="shared" si="42"/>
        <v>0</v>
      </c>
      <c r="DW114" s="651">
        <f>SUM(F114:DV114)</f>
        <v>0</v>
      </c>
    </row>
    <row r="115" spans="1:127" ht="13.5" thickBot="1">
      <c r="A115" s="566">
        <v>93</v>
      </c>
      <c r="B115" s="623" t="str">
        <f t="shared" si="40"/>
        <v>I</v>
      </c>
      <c r="C115" s="567"/>
      <c r="D115" s="648" t="s">
        <v>698</v>
      </c>
      <c r="E115" s="649"/>
      <c r="F115" s="652" t="s">
        <v>699</v>
      </c>
      <c r="G115" s="652" t="s">
        <v>699</v>
      </c>
      <c r="H115" s="652" t="s">
        <v>699</v>
      </c>
      <c r="I115" s="652" t="s">
        <v>699</v>
      </c>
      <c r="J115" s="652" t="s">
        <v>699</v>
      </c>
      <c r="K115" s="652" t="s">
        <v>699</v>
      </c>
      <c r="L115" s="652" t="s">
        <v>699</v>
      </c>
      <c r="M115" s="652" t="s">
        <v>699</v>
      </c>
      <c r="N115" s="652" t="s">
        <v>699</v>
      </c>
      <c r="O115" s="652" t="s">
        <v>699</v>
      </c>
      <c r="P115" s="652" t="s">
        <v>699</v>
      </c>
      <c r="Q115" s="652" t="s">
        <v>699</v>
      </c>
      <c r="R115" s="652" t="s">
        <v>699</v>
      </c>
      <c r="S115" s="652" t="s">
        <v>699</v>
      </c>
      <c r="T115" s="652" t="s">
        <v>699</v>
      </c>
      <c r="U115" s="652" t="s">
        <v>699</v>
      </c>
      <c r="V115" s="652" t="s">
        <v>699</v>
      </c>
      <c r="W115" s="652" t="s">
        <v>699</v>
      </c>
      <c r="X115" s="652" t="s">
        <v>699</v>
      </c>
      <c r="Y115" s="652" t="s">
        <v>699</v>
      </c>
      <c r="Z115" s="652" t="s">
        <v>699</v>
      </c>
      <c r="AA115" s="652" t="s">
        <v>699</v>
      </c>
      <c r="AB115" s="652" t="s">
        <v>699</v>
      </c>
      <c r="AC115" s="652" t="s">
        <v>699</v>
      </c>
      <c r="AD115" s="652" t="s">
        <v>699</v>
      </c>
      <c r="AE115" s="652" t="s">
        <v>699</v>
      </c>
      <c r="AF115" s="652" t="s">
        <v>699</v>
      </c>
      <c r="AG115" s="652" t="s">
        <v>699</v>
      </c>
      <c r="AH115" s="652" t="s">
        <v>699</v>
      </c>
      <c r="AI115" s="652" t="s">
        <v>699</v>
      </c>
      <c r="AJ115" s="652" t="s">
        <v>699</v>
      </c>
      <c r="AK115" s="652" t="s">
        <v>699</v>
      </c>
      <c r="AL115" s="652" t="s">
        <v>699</v>
      </c>
      <c r="AM115" s="652" t="s">
        <v>699</v>
      </c>
      <c r="AN115" s="652" t="s">
        <v>699</v>
      </c>
      <c r="AO115" s="652" t="s">
        <v>699</v>
      </c>
      <c r="AP115" s="652" t="s">
        <v>699</v>
      </c>
      <c r="AQ115" s="652" t="s">
        <v>699</v>
      </c>
      <c r="AR115" s="652" t="s">
        <v>699</v>
      </c>
      <c r="AS115" s="652" t="s">
        <v>699</v>
      </c>
      <c r="AT115" s="652" t="s">
        <v>699</v>
      </c>
      <c r="AU115" s="652" t="s">
        <v>699</v>
      </c>
      <c r="AV115" s="652" t="s">
        <v>699</v>
      </c>
      <c r="AW115" s="652" t="s">
        <v>699</v>
      </c>
      <c r="AX115" s="652" t="s">
        <v>699</v>
      </c>
      <c r="AY115" s="652" t="s">
        <v>699</v>
      </c>
      <c r="AZ115" s="652" t="s">
        <v>699</v>
      </c>
      <c r="BA115" s="652" t="s">
        <v>699</v>
      </c>
      <c r="BB115" s="652" t="s">
        <v>699</v>
      </c>
      <c r="BC115" s="652" t="s">
        <v>699</v>
      </c>
      <c r="BD115" s="652" t="s">
        <v>699</v>
      </c>
      <c r="BE115" s="652" t="s">
        <v>699</v>
      </c>
      <c r="BF115" s="652" t="s">
        <v>699</v>
      </c>
      <c r="BG115" s="652" t="s">
        <v>699</v>
      </c>
      <c r="BH115" s="652" t="s">
        <v>699</v>
      </c>
      <c r="BI115" s="652" t="s">
        <v>699</v>
      </c>
      <c r="BJ115" s="652" t="s">
        <v>699</v>
      </c>
      <c r="BK115" s="652" t="s">
        <v>699</v>
      </c>
      <c r="BL115" s="652" t="s">
        <v>699</v>
      </c>
      <c r="BM115" s="652" t="s">
        <v>699</v>
      </c>
      <c r="BN115" s="652" t="s">
        <v>699</v>
      </c>
      <c r="BO115" s="652" t="s">
        <v>699</v>
      </c>
      <c r="BP115" s="652" t="s">
        <v>699</v>
      </c>
      <c r="BQ115" s="652" t="s">
        <v>699</v>
      </c>
      <c r="BR115" s="652" t="s">
        <v>699</v>
      </c>
      <c r="BS115" s="652" t="s">
        <v>699</v>
      </c>
      <c r="BT115" s="652" t="s">
        <v>699</v>
      </c>
      <c r="BU115" s="652" t="s">
        <v>699</v>
      </c>
      <c r="BV115" s="652" t="s">
        <v>699</v>
      </c>
      <c r="BW115" s="652" t="s">
        <v>699</v>
      </c>
      <c r="BX115" s="652" t="s">
        <v>699</v>
      </c>
      <c r="BY115" s="652" t="s">
        <v>699</v>
      </c>
      <c r="BZ115" s="652" t="s">
        <v>699</v>
      </c>
      <c r="CA115" s="652" t="s">
        <v>699</v>
      </c>
      <c r="CB115" s="652" t="s">
        <v>699</v>
      </c>
      <c r="CC115" s="652" t="s">
        <v>699</v>
      </c>
      <c r="CD115" s="652" t="s">
        <v>699</v>
      </c>
      <c r="CE115" s="652" t="s">
        <v>699</v>
      </c>
      <c r="CF115" s="652" t="s">
        <v>699</v>
      </c>
      <c r="CG115" s="652" t="s">
        <v>699</v>
      </c>
      <c r="CH115" s="652" t="s">
        <v>699</v>
      </c>
      <c r="CI115" s="652" t="s">
        <v>699</v>
      </c>
      <c r="CJ115" s="652" t="s">
        <v>699</v>
      </c>
      <c r="CK115" s="652" t="s">
        <v>699</v>
      </c>
      <c r="CL115" s="652" t="s">
        <v>699</v>
      </c>
      <c r="CM115" s="652" t="s">
        <v>699</v>
      </c>
      <c r="CN115" s="652" t="s">
        <v>699</v>
      </c>
      <c r="CO115" s="652" t="s">
        <v>699</v>
      </c>
      <c r="CP115" s="652" t="s">
        <v>699</v>
      </c>
      <c r="CQ115" s="652" t="s">
        <v>699</v>
      </c>
      <c r="CR115" s="652" t="s">
        <v>699</v>
      </c>
      <c r="CS115" s="652" t="s">
        <v>699</v>
      </c>
      <c r="CT115" s="652" t="s">
        <v>699</v>
      </c>
      <c r="CU115" s="652" t="s">
        <v>699</v>
      </c>
      <c r="CV115" s="652" t="s">
        <v>699</v>
      </c>
      <c r="CW115" s="652" t="s">
        <v>699</v>
      </c>
      <c r="CX115" s="652" t="s">
        <v>699</v>
      </c>
      <c r="CY115" s="652" t="s">
        <v>699</v>
      </c>
      <c r="CZ115" s="652" t="s">
        <v>699</v>
      </c>
      <c r="DA115" s="652" t="s">
        <v>699</v>
      </c>
      <c r="DB115" s="652" t="s">
        <v>699</v>
      </c>
      <c r="DC115" s="652" t="s">
        <v>699</v>
      </c>
      <c r="DD115" s="652" t="s">
        <v>699</v>
      </c>
      <c r="DE115" s="652" t="s">
        <v>699</v>
      </c>
      <c r="DF115" s="652" t="s">
        <v>699</v>
      </c>
      <c r="DG115" s="652" t="s">
        <v>699</v>
      </c>
      <c r="DH115" s="652" t="s">
        <v>699</v>
      </c>
      <c r="DI115" s="652" t="s">
        <v>699</v>
      </c>
      <c r="DJ115" s="652" t="s">
        <v>699</v>
      </c>
      <c r="DK115" s="652" t="s">
        <v>699</v>
      </c>
      <c r="DL115" s="652" t="s">
        <v>699</v>
      </c>
      <c r="DM115" s="652" t="s">
        <v>699</v>
      </c>
      <c r="DN115" s="652" t="s">
        <v>699</v>
      </c>
      <c r="DO115" s="652" t="s">
        <v>699</v>
      </c>
      <c r="DP115" s="652" t="s">
        <v>699</v>
      </c>
      <c r="DQ115" s="652" t="s">
        <v>699</v>
      </c>
      <c r="DR115" s="652" t="s">
        <v>699</v>
      </c>
      <c r="DS115" s="652" t="s">
        <v>699</v>
      </c>
      <c r="DT115" s="652" t="s">
        <v>699</v>
      </c>
      <c r="DU115" s="652" t="s">
        <v>699</v>
      </c>
      <c r="DV115" s="652" t="s">
        <v>699</v>
      </c>
      <c r="DW115" s="651"/>
    </row>
    <row r="116" spans="1:127" ht="21" customHeight="1">
      <c r="A116" s="566">
        <v>94</v>
      </c>
      <c r="B116" s="623">
        <f t="shared" si="40"/>
        <v>0</v>
      </c>
      <c r="C116" s="567"/>
      <c r="D116" s="653" t="s">
        <v>700</v>
      </c>
      <c r="E116" s="642"/>
      <c r="F116" s="654">
        <f>IF(F115="I",ROUND((F114/100),0)*100,F114)</f>
        <v>0</v>
      </c>
      <c r="G116" s="654">
        <f aca="true" t="shared" si="43" ref="G116:BR116">IF(G115="I",ROUND((G114/100),0)*100,G114)</f>
        <v>0</v>
      </c>
      <c r="H116" s="654">
        <f t="shared" si="43"/>
        <v>0</v>
      </c>
      <c r="I116" s="654">
        <f t="shared" si="43"/>
        <v>0</v>
      </c>
      <c r="J116" s="654">
        <f t="shared" si="43"/>
        <v>0</v>
      </c>
      <c r="K116" s="654">
        <f t="shared" si="43"/>
        <v>0</v>
      </c>
      <c r="L116" s="654">
        <f t="shared" si="43"/>
        <v>0</v>
      </c>
      <c r="M116" s="654">
        <f t="shared" si="43"/>
        <v>0</v>
      </c>
      <c r="N116" s="654">
        <f t="shared" si="43"/>
        <v>0</v>
      </c>
      <c r="O116" s="654">
        <f t="shared" si="43"/>
        <v>0</v>
      </c>
      <c r="P116" s="654">
        <f t="shared" si="43"/>
        <v>0</v>
      </c>
      <c r="Q116" s="654">
        <f t="shared" si="43"/>
        <v>0</v>
      </c>
      <c r="R116" s="654">
        <f t="shared" si="43"/>
        <v>0</v>
      </c>
      <c r="S116" s="654">
        <f t="shared" si="43"/>
        <v>0</v>
      </c>
      <c r="T116" s="654">
        <f t="shared" si="43"/>
        <v>0</v>
      </c>
      <c r="U116" s="654">
        <f t="shared" si="43"/>
        <v>0</v>
      </c>
      <c r="V116" s="654">
        <f t="shared" si="43"/>
        <v>0</v>
      </c>
      <c r="W116" s="654">
        <f t="shared" si="43"/>
        <v>0</v>
      </c>
      <c r="X116" s="654">
        <f t="shared" si="43"/>
        <v>0</v>
      </c>
      <c r="Y116" s="654">
        <f t="shared" si="43"/>
        <v>0</v>
      </c>
      <c r="Z116" s="654">
        <f t="shared" si="43"/>
        <v>0</v>
      </c>
      <c r="AA116" s="654">
        <f t="shared" si="43"/>
        <v>0</v>
      </c>
      <c r="AB116" s="654">
        <f t="shared" si="43"/>
        <v>0</v>
      </c>
      <c r="AC116" s="654">
        <f t="shared" si="43"/>
        <v>0</v>
      </c>
      <c r="AD116" s="654">
        <f t="shared" si="43"/>
        <v>0</v>
      </c>
      <c r="AE116" s="654">
        <f t="shared" si="43"/>
        <v>0</v>
      </c>
      <c r="AF116" s="654">
        <f t="shared" si="43"/>
        <v>0</v>
      </c>
      <c r="AG116" s="654">
        <f t="shared" si="43"/>
        <v>0</v>
      </c>
      <c r="AH116" s="654">
        <f t="shared" si="43"/>
        <v>0</v>
      </c>
      <c r="AI116" s="654">
        <f t="shared" si="43"/>
        <v>0</v>
      </c>
      <c r="AJ116" s="654">
        <f t="shared" si="43"/>
        <v>0</v>
      </c>
      <c r="AK116" s="654">
        <f t="shared" si="43"/>
        <v>0</v>
      </c>
      <c r="AL116" s="654">
        <f t="shared" si="43"/>
        <v>0</v>
      </c>
      <c r="AM116" s="654">
        <f t="shared" si="43"/>
        <v>0</v>
      </c>
      <c r="AN116" s="654">
        <f t="shared" si="43"/>
        <v>0</v>
      </c>
      <c r="AO116" s="654">
        <f t="shared" si="43"/>
        <v>0</v>
      </c>
      <c r="AP116" s="654">
        <f t="shared" si="43"/>
        <v>0</v>
      </c>
      <c r="AQ116" s="654">
        <f t="shared" si="43"/>
        <v>0</v>
      </c>
      <c r="AR116" s="654">
        <f t="shared" si="43"/>
        <v>0</v>
      </c>
      <c r="AS116" s="654">
        <f t="shared" si="43"/>
        <v>0</v>
      </c>
      <c r="AT116" s="654">
        <f t="shared" si="43"/>
        <v>0</v>
      </c>
      <c r="AU116" s="654">
        <f t="shared" si="43"/>
        <v>0</v>
      </c>
      <c r="AV116" s="654">
        <f t="shared" si="43"/>
        <v>0</v>
      </c>
      <c r="AW116" s="654">
        <f t="shared" si="43"/>
        <v>0</v>
      </c>
      <c r="AX116" s="654">
        <f t="shared" si="43"/>
        <v>0</v>
      </c>
      <c r="AY116" s="654">
        <f t="shared" si="43"/>
        <v>0</v>
      </c>
      <c r="AZ116" s="654">
        <f t="shared" si="43"/>
        <v>0</v>
      </c>
      <c r="BA116" s="654">
        <f t="shared" si="43"/>
        <v>0</v>
      </c>
      <c r="BB116" s="654">
        <f t="shared" si="43"/>
        <v>0</v>
      </c>
      <c r="BC116" s="654">
        <f t="shared" si="43"/>
        <v>0</v>
      </c>
      <c r="BD116" s="654">
        <f t="shared" si="43"/>
        <v>0</v>
      </c>
      <c r="BE116" s="654">
        <f t="shared" si="43"/>
        <v>0</v>
      </c>
      <c r="BF116" s="654">
        <f t="shared" si="43"/>
        <v>0</v>
      </c>
      <c r="BG116" s="654">
        <f t="shared" si="43"/>
        <v>0</v>
      </c>
      <c r="BH116" s="654">
        <f t="shared" si="43"/>
        <v>0</v>
      </c>
      <c r="BI116" s="654">
        <f t="shared" si="43"/>
        <v>0</v>
      </c>
      <c r="BJ116" s="654">
        <f t="shared" si="43"/>
        <v>0</v>
      </c>
      <c r="BK116" s="654">
        <f t="shared" si="43"/>
        <v>0</v>
      </c>
      <c r="BL116" s="654">
        <f t="shared" si="43"/>
        <v>0</v>
      </c>
      <c r="BM116" s="654">
        <f t="shared" si="43"/>
        <v>0</v>
      </c>
      <c r="BN116" s="654">
        <f t="shared" si="43"/>
        <v>0</v>
      </c>
      <c r="BO116" s="654">
        <f t="shared" si="43"/>
        <v>0</v>
      </c>
      <c r="BP116" s="654">
        <f t="shared" si="43"/>
        <v>0</v>
      </c>
      <c r="BQ116" s="654">
        <f t="shared" si="43"/>
        <v>0</v>
      </c>
      <c r="BR116" s="654">
        <f t="shared" si="43"/>
        <v>0</v>
      </c>
      <c r="BS116" s="654">
        <f aca="true" t="shared" si="44" ref="BS116:DV116">IF(BS115="I",ROUND((BS114/100),0)*100,BS114)</f>
        <v>0</v>
      </c>
      <c r="BT116" s="654">
        <f t="shared" si="44"/>
        <v>0</v>
      </c>
      <c r="BU116" s="654">
        <f t="shared" si="44"/>
        <v>0</v>
      </c>
      <c r="BV116" s="654">
        <f t="shared" si="44"/>
        <v>0</v>
      </c>
      <c r="BW116" s="654">
        <f t="shared" si="44"/>
        <v>0</v>
      </c>
      <c r="BX116" s="654">
        <f t="shared" si="44"/>
        <v>0</v>
      </c>
      <c r="BY116" s="654">
        <f t="shared" si="44"/>
        <v>0</v>
      </c>
      <c r="BZ116" s="654">
        <f t="shared" si="44"/>
        <v>0</v>
      </c>
      <c r="CA116" s="654">
        <f t="shared" si="44"/>
        <v>0</v>
      </c>
      <c r="CB116" s="654">
        <f t="shared" si="44"/>
        <v>0</v>
      </c>
      <c r="CC116" s="654">
        <f t="shared" si="44"/>
        <v>0</v>
      </c>
      <c r="CD116" s="654">
        <f t="shared" si="44"/>
        <v>0</v>
      </c>
      <c r="CE116" s="654">
        <f t="shared" si="44"/>
        <v>0</v>
      </c>
      <c r="CF116" s="654">
        <f t="shared" si="44"/>
        <v>0</v>
      </c>
      <c r="CG116" s="654">
        <f t="shared" si="44"/>
        <v>0</v>
      </c>
      <c r="CH116" s="654">
        <f t="shared" si="44"/>
        <v>0</v>
      </c>
      <c r="CI116" s="654">
        <f t="shared" si="44"/>
        <v>0</v>
      </c>
      <c r="CJ116" s="654">
        <f t="shared" si="44"/>
        <v>0</v>
      </c>
      <c r="CK116" s="654">
        <f t="shared" si="44"/>
        <v>0</v>
      </c>
      <c r="CL116" s="654">
        <f t="shared" si="44"/>
        <v>0</v>
      </c>
      <c r="CM116" s="654">
        <f t="shared" si="44"/>
        <v>0</v>
      </c>
      <c r="CN116" s="654">
        <f t="shared" si="44"/>
        <v>0</v>
      </c>
      <c r="CO116" s="654">
        <f t="shared" si="44"/>
        <v>0</v>
      </c>
      <c r="CP116" s="654">
        <f t="shared" si="44"/>
        <v>0</v>
      </c>
      <c r="CQ116" s="654">
        <f t="shared" si="44"/>
        <v>0</v>
      </c>
      <c r="CR116" s="654">
        <f t="shared" si="44"/>
        <v>0</v>
      </c>
      <c r="CS116" s="654">
        <f t="shared" si="44"/>
        <v>0</v>
      </c>
      <c r="CT116" s="654">
        <f t="shared" si="44"/>
        <v>0</v>
      </c>
      <c r="CU116" s="654">
        <f t="shared" si="44"/>
        <v>0</v>
      </c>
      <c r="CV116" s="654">
        <f t="shared" si="44"/>
        <v>0</v>
      </c>
      <c r="CW116" s="654">
        <f t="shared" si="44"/>
        <v>0</v>
      </c>
      <c r="CX116" s="654">
        <f t="shared" si="44"/>
        <v>0</v>
      </c>
      <c r="CY116" s="654">
        <f t="shared" si="44"/>
        <v>0</v>
      </c>
      <c r="CZ116" s="654">
        <f t="shared" si="44"/>
        <v>0</v>
      </c>
      <c r="DA116" s="654">
        <f t="shared" si="44"/>
        <v>0</v>
      </c>
      <c r="DB116" s="654">
        <f t="shared" si="44"/>
        <v>0</v>
      </c>
      <c r="DC116" s="654">
        <f t="shared" si="44"/>
        <v>0</v>
      </c>
      <c r="DD116" s="654">
        <f t="shared" si="44"/>
        <v>0</v>
      </c>
      <c r="DE116" s="654">
        <f t="shared" si="44"/>
        <v>0</v>
      </c>
      <c r="DF116" s="654">
        <f t="shared" si="44"/>
        <v>0</v>
      </c>
      <c r="DG116" s="654">
        <f t="shared" si="44"/>
        <v>0</v>
      </c>
      <c r="DH116" s="654">
        <f t="shared" si="44"/>
        <v>0</v>
      </c>
      <c r="DI116" s="654">
        <f t="shared" si="44"/>
        <v>0</v>
      </c>
      <c r="DJ116" s="654">
        <f t="shared" si="44"/>
        <v>0</v>
      </c>
      <c r="DK116" s="654">
        <f t="shared" si="44"/>
        <v>0</v>
      </c>
      <c r="DL116" s="654">
        <f t="shared" si="44"/>
        <v>0</v>
      </c>
      <c r="DM116" s="654">
        <f t="shared" si="44"/>
        <v>0</v>
      </c>
      <c r="DN116" s="654">
        <f t="shared" si="44"/>
        <v>0</v>
      </c>
      <c r="DO116" s="654">
        <f t="shared" si="44"/>
        <v>0</v>
      </c>
      <c r="DP116" s="654">
        <f t="shared" si="44"/>
        <v>0</v>
      </c>
      <c r="DQ116" s="654">
        <f t="shared" si="44"/>
        <v>0</v>
      </c>
      <c r="DR116" s="654">
        <f t="shared" si="44"/>
        <v>0</v>
      </c>
      <c r="DS116" s="654">
        <f t="shared" si="44"/>
        <v>0</v>
      </c>
      <c r="DT116" s="654">
        <f t="shared" si="44"/>
        <v>0</v>
      </c>
      <c r="DU116" s="654">
        <f t="shared" si="44"/>
        <v>0</v>
      </c>
      <c r="DV116" s="654">
        <f t="shared" si="44"/>
        <v>0</v>
      </c>
      <c r="DW116" s="633">
        <f aca="true" t="shared" si="45" ref="DW116:DW121">SUM(F116:DV116)</f>
        <v>0</v>
      </c>
    </row>
    <row r="117" spans="1:127" ht="12.75">
      <c r="A117" s="566">
        <v>95</v>
      </c>
      <c r="B117" s="623">
        <f t="shared" si="40"/>
        <v>0</v>
      </c>
      <c r="C117" s="567"/>
      <c r="D117" s="634" t="s">
        <v>701</v>
      </c>
      <c r="E117" s="627"/>
      <c r="F117" s="635">
        <f>F24</f>
        <v>0</v>
      </c>
      <c r="G117" s="635">
        <f aca="true" t="shared" si="46" ref="G117:L118">G24</f>
        <v>0</v>
      </c>
      <c r="H117" s="635">
        <f t="shared" si="46"/>
        <v>0</v>
      </c>
      <c r="I117" s="635">
        <f t="shared" si="46"/>
        <v>0</v>
      </c>
      <c r="J117" s="635">
        <f t="shared" si="46"/>
        <v>0</v>
      </c>
      <c r="K117" s="635">
        <f t="shared" si="46"/>
        <v>0</v>
      </c>
      <c r="L117" s="635">
        <f t="shared" si="46"/>
        <v>0</v>
      </c>
      <c r="M117" s="635">
        <f>M24</f>
        <v>0</v>
      </c>
      <c r="N117" s="635">
        <f aca="true" t="shared" si="47" ref="N117:S118">N24</f>
        <v>0</v>
      </c>
      <c r="O117" s="635">
        <f t="shared" si="47"/>
        <v>0</v>
      </c>
      <c r="P117" s="635">
        <f t="shared" si="47"/>
        <v>0</v>
      </c>
      <c r="Q117" s="635">
        <f t="shared" si="47"/>
        <v>0</v>
      </c>
      <c r="R117" s="635">
        <f t="shared" si="47"/>
        <v>0</v>
      </c>
      <c r="S117" s="635">
        <f t="shared" si="47"/>
        <v>0</v>
      </c>
      <c r="T117" s="635">
        <f>T24</f>
        <v>0</v>
      </c>
      <c r="U117" s="635">
        <f aca="true" t="shared" si="48" ref="U117:CF118">U24</f>
        <v>0</v>
      </c>
      <c r="V117" s="635">
        <f t="shared" si="48"/>
        <v>0</v>
      </c>
      <c r="W117" s="635">
        <f t="shared" si="48"/>
        <v>0</v>
      </c>
      <c r="X117" s="635">
        <f t="shared" si="48"/>
        <v>0</v>
      </c>
      <c r="Y117" s="635">
        <f t="shared" si="48"/>
        <v>0</v>
      </c>
      <c r="Z117" s="635">
        <f t="shared" si="48"/>
        <v>0</v>
      </c>
      <c r="AA117" s="635">
        <f t="shared" si="48"/>
        <v>0</v>
      </c>
      <c r="AB117" s="635">
        <f t="shared" si="48"/>
        <v>0</v>
      </c>
      <c r="AC117" s="635">
        <f t="shared" si="48"/>
        <v>0</v>
      </c>
      <c r="AD117" s="635">
        <f t="shared" si="48"/>
        <v>0</v>
      </c>
      <c r="AE117" s="635">
        <f t="shared" si="48"/>
        <v>0</v>
      </c>
      <c r="AF117" s="635">
        <f t="shared" si="48"/>
        <v>0</v>
      </c>
      <c r="AG117" s="635">
        <f t="shared" si="48"/>
        <v>0</v>
      </c>
      <c r="AH117" s="635">
        <f t="shared" si="48"/>
        <v>0</v>
      </c>
      <c r="AI117" s="635">
        <f t="shared" si="48"/>
        <v>0</v>
      </c>
      <c r="AJ117" s="635">
        <f t="shared" si="48"/>
        <v>0</v>
      </c>
      <c r="AK117" s="635">
        <f t="shared" si="48"/>
        <v>0</v>
      </c>
      <c r="AL117" s="635">
        <f t="shared" si="48"/>
        <v>0</v>
      </c>
      <c r="AM117" s="635">
        <f t="shared" si="48"/>
        <v>0</v>
      </c>
      <c r="AN117" s="635">
        <f t="shared" si="48"/>
        <v>0</v>
      </c>
      <c r="AO117" s="635">
        <f t="shared" si="48"/>
        <v>0</v>
      </c>
      <c r="AP117" s="635">
        <f t="shared" si="48"/>
        <v>0</v>
      </c>
      <c r="AQ117" s="635">
        <f t="shared" si="48"/>
        <v>0</v>
      </c>
      <c r="AR117" s="635">
        <f t="shared" si="48"/>
        <v>0</v>
      </c>
      <c r="AS117" s="635">
        <f t="shared" si="48"/>
        <v>0</v>
      </c>
      <c r="AT117" s="635">
        <f t="shared" si="48"/>
        <v>0</v>
      </c>
      <c r="AU117" s="635">
        <f t="shared" si="48"/>
        <v>0</v>
      </c>
      <c r="AV117" s="635">
        <f t="shared" si="48"/>
        <v>0</v>
      </c>
      <c r="AW117" s="635">
        <f t="shared" si="48"/>
        <v>0</v>
      </c>
      <c r="AX117" s="635">
        <f t="shared" si="48"/>
        <v>0</v>
      </c>
      <c r="AY117" s="635">
        <f t="shared" si="48"/>
        <v>0</v>
      </c>
      <c r="AZ117" s="635">
        <f t="shared" si="48"/>
        <v>0</v>
      </c>
      <c r="BA117" s="635">
        <f t="shared" si="48"/>
        <v>0</v>
      </c>
      <c r="BB117" s="635">
        <f t="shared" si="48"/>
        <v>0</v>
      </c>
      <c r="BC117" s="635">
        <f t="shared" si="48"/>
        <v>0</v>
      </c>
      <c r="BD117" s="635">
        <f t="shared" si="48"/>
        <v>0</v>
      </c>
      <c r="BE117" s="635">
        <f t="shared" si="48"/>
        <v>0</v>
      </c>
      <c r="BF117" s="635">
        <f t="shared" si="48"/>
        <v>0</v>
      </c>
      <c r="BG117" s="635">
        <f t="shared" si="48"/>
        <v>0</v>
      </c>
      <c r="BH117" s="635">
        <f t="shared" si="48"/>
        <v>0</v>
      </c>
      <c r="BI117" s="635">
        <f t="shared" si="48"/>
        <v>0</v>
      </c>
      <c r="BJ117" s="635">
        <f t="shared" si="48"/>
        <v>0</v>
      </c>
      <c r="BK117" s="635">
        <f t="shared" si="48"/>
        <v>0</v>
      </c>
      <c r="BL117" s="635">
        <f t="shared" si="48"/>
        <v>0</v>
      </c>
      <c r="BM117" s="635">
        <f t="shared" si="48"/>
        <v>0</v>
      </c>
      <c r="BN117" s="635">
        <f t="shared" si="48"/>
        <v>0</v>
      </c>
      <c r="BO117" s="635">
        <f t="shared" si="48"/>
        <v>0</v>
      </c>
      <c r="BP117" s="635">
        <f t="shared" si="48"/>
        <v>0</v>
      </c>
      <c r="BQ117" s="635">
        <f t="shared" si="48"/>
        <v>0</v>
      </c>
      <c r="BR117" s="635">
        <f t="shared" si="48"/>
        <v>0</v>
      </c>
      <c r="BS117" s="635">
        <f t="shared" si="48"/>
        <v>0</v>
      </c>
      <c r="BT117" s="635">
        <f t="shared" si="48"/>
        <v>0</v>
      </c>
      <c r="BU117" s="635">
        <f t="shared" si="48"/>
        <v>0</v>
      </c>
      <c r="BV117" s="635">
        <f t="shared" si="48"/>
        <v>0</v>
      </c>
      <c r="BW117" s="635">
        <f t="shared" si="48"/>
        <v>0</v>
      </c>
      <c r="BX117" s="635">
        <f t="shared" si="48"/>
        <v>0</v>
      </c>
      <c r="BY117" s="635">
        <f t="shared" si="48"/>
        <v>0</v>
      </c>
      <c r="BZ117" s="635">
        <f t="shared" si="48"/>
        <v>0</v>
      </c>
      <c r="CA117" s="635">
        <f t="shared" si="48"/>
        <v>0</v>
      </c>
      <c r="CB117" s="635">
        <f t="shared" si="48"/>
        <v>0</v>
      </c>
      <c r="CC117" s="635">
        <f t="shared" si="48"/>
        <v>0</v>
      </c>
      <c r="CD117" s="635">
        <f t="shared" si="48"/>
        <v>0</v>
      </c>
      <c r="CE117" s="635">
        <f t="shared" si="48"/>
        <v>0</v>
      </c>
      <c r="CF117" s="635">
        <f t="shared" si="48"/>
        <v>0</v>
      </c>
      <c r="CG117" s="635">
        <f aca="true" t="shared" si="49" ref="CG117:DV118">CG24</f>
        <v>0</v>
      </c>
      <c r="CH117" s="635">
        <f t="shared" si="49"/>
        <v>0</v>
      </c>
      <c r="CI117" s="635">
        <f t="shared" si="49"/>
        <v>0</v>
      </c>
      <c r="CJ117" s="635">
        <f t="shared" si="49"/>
        <v>0</v>
      </c>
      <c r="CK117" s="635">
        <f t="shared" si="49"/>
        <v>0</v>
      </c>
      <c r="CL117" s="635">
        <f t="shared" si="49"/>
        <v>0</v>
      </c>
      <c r="CM117" s="635">
        <f t="shared" si="49"/>
        <v>0</v>
      </c>
      <c r="CN117" s="635">
        <f t="shared" si="49"/>
        <v>0</v>
      </c>
      <c r="CO117" s="635">
        <f t="shared" si="49"/>
        <v>0</v>
      </c>
      <c r="CP117" s="635">
        <f t="shared" si="49"/>
        <v>0</v>
      </c>
      <c r="CQ117" s="635">
        <f t="shared" si="49"/>
        <v>0</v>
      </c>
      <c r="CR117" s="635">
        <f t="shared" si="49"/>
        <v>0</v>
      </c>
      <c r="CS117" s="635">
        <f t="shared" si="49"/>
        <v>0</v>
      </c>
      <c r="CT117" s="635">
        <f t="shared" si="49"/>
        <v>0</v>
      </c>
      <c r="CU117" s="635">
        <f t="shared" si="49"/>
        <v>0</v>
      </c>
      <c r="CV117" s="635">
        <f t="shared" si="49"/>
        <v>0</v>
      </c>
      <c r="CW117" s="635">
        <f t="shared" si="49"/>
        <v>0</v>
      </c>
      <c r="CX117" s="635">
        <f t="shared" si="49"/>
        <v>0</v>
      </c>
      <c r="CY117" s="635">
        <f t="shared" si="49"/>
        <v>0</v>
      </c>
      <c r="CZ117" s="635">
        <f t="shared" si="49"/>
        <v>0</v>
      </c>
      <c r="DA117" s="635">
        <f t="shared" si="49"/>
        <v>0</v>
      </c>
      <c r="DB117" s="635">
        <f t="shared" si="49"/>
        <v>0</v>
      </c>
      <c r="DC117" s="635">
        <f t="shared" si="49"/>
        <v>0</v>
      </c>
      <c r="DD117" s="635">
        <f t="shared" si="49"/>
        <v>0</v>
      </c>
      <c r="DE117" s="635">
        <f t="shared" si="49"/>
        <v>0</v>
      </c>
      <c r="DF117" s="635">
        <f t="shared" si="49"/>
        <v>0</v>
      </c>
      <c r="DG117" s="635">
        <f t="shared" si="49"/>
        <v>0</v>
      </c>
      <c r="DH117" s="635">
        <f t="shared" si="49"/>
        <v>0</v>
      </c>
      <c r="DI117" s="635">
        <f t="shared" si="49"/>
        <v>0</v>
      </c>
      <c r="DJ117" s="635">
        <f t="shared" si="49"/>
        <v>0</v>
      </c>
      <c r="DK117" s="635">
        <f t="shared" si="49"/>
        <v>0</v>
      </c>
      <c r="DL117" s="635">
        <f t="shared" si="49"/>
        <v>0</v>
      </c>
      <c r="DM117" s="635">
        <f t="shared" si="49"/>
        <v>0</v>
      </c>
      <c r="DN117" s="635">
        <f t="shared" si="49"/>
        <v>0</v>
      </c>
      <c r="DO117" s="635">
        <f t="shared" si="49"/>
        <v>0</v>
      </c>
      <c r="DP117" s="635">
        <f t="shared" si="49"/>
        <v>0</v>
      </c>
      <c r="DQ117" s="635">
        <f t="shared" si="49"/>
        <v>0</v>
      </c>
      <c r="DR117" s="635">
        <f t="shared" si="49"/>
        <v>0</v>
      </c>
      <c r="DS117" s="635">
        <f t="shared" si="49"/>
        <v>0</v>
      </c>
      <c r="DT117" s="635">
        <f t="shared" si="49"/>
        <v>0</v>
      </c>
      <c r="DU117" s="635">
        <f t="shared" si="49"/>
        <v>0</v>
      </c>
      <c r="DV117" s="635">
        <f t="shared" si="49"/>
        <v>0</v>
      </c>
      <c r="DW117" s="637">
        <f t="shared" si="45"/>
        <v>0</v>
      </c>
    </row>
    <row r="118" spans="1:127" ht="12.75">
      <c r="A118" s="566">
        <v>96</v>
      </c>
      <c r="B118" s="623">
        <f t="shared" si="40"/>
        <v>0</v>
      </c>
      <c r="C118" s="567"/>
      <c r="D118" s="634" t="s">
        <v>702</v>
      </c>
      <c r="E118" s="627"/>
      <c r="F118" s="635">
        <f>F25</f>
        <v>0</v>
      </c>
      <c r="G118" s="635">
        <f t="shared" si="46"/>
        <v>0</v>
      </c>
      <c r="H118" s="635">
        <f t="shared" si="46"/>
        <v>0</v>
      </c>
      <c r="I118" s="635">
        <f t="shared" si="46"/>
        <v>0</v>
      </c>
      <c r="J118" s="635">
        <f t="shared" si="46"/>
        <v>0</v>
      </c>
      <c r="K118" s="635">
        <f t="shared" si="46"/>
        <v>0</v>
      </c>
      <c r="L118" s="635">
        <f t="shared" si="46"/>
        <v>0</v>
      </c>
      <c r="M118" s="635">
        <f>M25</f>
        <v>0</v>
      </c>
      <c r="N118" s="635">
        <f t="shared" si="47"/>
        <v>0</v>
      </c>
      <c r="O118" s="635">
        <f t="shared" si="47"/>
        <v>0</v>
      </c>
      <c r="P118" s="635">
        <f t="shared" si="47"/>
        <v>0</v>
      </c>
      <c r="Q118" s="635">
        <f t="shared" si="47"/>
        <v>0</v>
      </c>
      <c r="R118" s="635">
        <f t="shared" si="47"/>
        <v>0</v>
      </c>
      <c r="S118" s="635">
        <f t="shared" si="47"/>
        <v>0</v>
      </c>
      <c r="T118" s="635">
        <f>T25</f>
        <v>0</v>
      </c>
      <c r="U118" s="635">
        <f t="shared" si="48"/>
        <v>0</v>
      </c>
      <c r="V118" s="635">
        <f t="shared" si="48"/>
        <v>0</v>
      </c>
      <c r="W118" s="635">
        <f t="shared" si="48"/>
        <v>0</v>
      </c>
      <c r="X118" s="635">
        <f t="shared" si="48"/>
        <v>0</v>
      </c>
      <c r="Y118" s="635">
        <f t="shared" si="48"/>
        <v>0</v>
      </c>
      <c r="Z118" s="635">
        <f t="shared" si="48"/>
        <v>0</v>
      </c>
      <c r="AA118" s="635">
        <f t="shared" si="48"/>
        <v>0</v>
      </c>
      <c r="AB118" s="635">
        <f t="shared" si="48"/>
        <v>0</v>
      </c>
      <c r="AC118" s="635">
        <f t="shared" si="48"/>
        <v>0</v>
      </c>
      <c r="AD118" s="635">
        <f t="shared" si="48"/>
        <v>0</v>
      </c>
      <c r="AE118" s="635">
        <f t="shared" si="48"/>
        <v>0</v>
      </c>
      <c r="AF118" s="635">
        <f t="shared" si="48"/>
        <v>0</v>
      </c>
      <c r="AG118" s="635">
        <f t="shared" si="48"/>
        <v>0</v>
      </c>
      <c r="AH118" s="635">
        <f t="shared" si="48"/>
        <v>0</v>
      </c>
      <c r="AI118" s="635">
        <f t="shared" si="48"/>
        <v>0</v>
      </c>
      <c r="AJ118" s="635">
        <f t="shared" si="48"/>
        <v>0</v>
      </c>
      <c r="AK118" s="635">
        <f t="shared" si="48"/>
        <v>0</v>
      </c>
      <c r="AL118" s="635">
        <f t="shared" si="48"/>
        <v>0</v>
      </c>
      <c r="AM118" s="635">
        <f t="shared" si="48"/>
        <v>0</v>
      </c>
      <c r="AN118" s="635">
        <f t="shared" si="48"/>
        <v>0</v>
      </c>
      <c r="AO118" s="635">
        <f t="shared" si="48"/>
        <v>0</v>
      </c>
      <c r="AP118" s="635">
        <f t="shared" si="48"/>
        <v>0</v>
      </c>
      <c r="AQ118" s="635">
        <f t="shared" si="48"/>
        <v>0</v>
      </c>
      <c r="AR118" s="635">
        <f t="shared" si="48"/>
        <v>0</v>
      </c>
      <c r="AS118" s="635">
        <f t="shared" si="48"/>
        <v>0</v>
      </c>
      <c r="AT118" s="635">
        <f t="shared" si="48"/>
        <v>0</v>
      </c>
      <c r="AU118" s="635">
        <f t="shared" si="48"/>
        <v>0</v>
      </c>
      <c r="AV118" s="635">
        <f t="shared" si="48"/>
        <v>0</v>
      </c>
      <c r="AW118" s="635">
        <f t="shared" si="48"/>
        <v>0</v>
      </c>
      <c r="AX118" s="635">
        <f t="shared" si="48"/>
        <v>0</v>
      </c>
      <c r="AY118" s="635">
        <f t="shared" si="48"/>
        <v>0</v>
      </c>
      <c r="AZ118" s="635">
        <f t="shared" si="48"/>
        <v>0</v>
      </c>
      <c r="BA118" s="635">
        <f t="shared" si="48"/>
        <v>0</v>
      </c>
      <c r="BB118" s="635">
        <f t="shared" si="48"/>
        <v>0</v>
      </c>
      <c r="BC118" s="635">
        <f t="shared" si="48"/>
        <v>0</v>
      </c>
      <c r="BD118" s="635">
        <f t="shared" si="48"/>
        <v>0</v>
      </c>
      <c r="BE118" s="635">
        <f t="shared" si="48"/>
        <v>0</v>
      </c>
      <c r="BF118" s="635">
        <f t="shared" si="48"/>
        <v>0</v>
      </c>
      <c r="BG118" s="635">
        <f t="shared" si="48"/>
        <v>0</v>
      </c>
      <c r="BH118" s="635">
        <f t="shared" si="48"/>
        <v>0</v>
      </c>
      <c r="BI118" s="635">
        <f t="shared" si="48"/>
        <v>0</v>
      </c>
      <c r="BJ118" s="635">
        <f t="shared" si="48"/>
        <v>0</v>
      </c>
      <c r="BK118" s="635">
        <f t="shared" si="48"/>
        <v>0</v>
      </c>
      <c r="BL118" s="635">
        <f t="shared" si="48"/>
        <v>0</v>
      </c>
      <c r="BM118" s="635">
        <f t="shared" si="48"/>
        <v>0</v>
      </c>
      <c r="BN118" s="635">
        <f t="shared" si="48"/>
        <v>0</v>
      </c>
      <c r="BO118" s="635">
        <f t="shared" si="48"/>
        <v>0</v>
      </c>
      <c r="BP118" s="635">
        <f t="shared" si="48"/>
        <v>0</v>
      </c>
      <c r="BQ118" s="635">
        <f t="shared" si="48"/>
        <v>0</v>
      </c>
      <c r="BR118" s="635">
        <f t="shared" si="48"/>
        <v>0</v>
      </c>
      <c r="BS118" s="635">
        <f t="shared" si="48"/>
        <v>0</v>
      </c>
      <c r="BT118" s="635">
        <f t="shared" si="48"/>
        <v>0</v>
      </c>
      <c r="BU118" s="635">
        <f t="shared" si="48"/>
        <v>0</v>
      </c>
      <c r="BV118" s="635">
        <f t="shared" si="48"/>
        <v>0</v>
      </c>
      <c r="BW118" s="635">
        <f t="shared" si="48"/>
        <v>0</v>
      </c>
      <c r="BX118" s="635">
        <f t="shared" si="48"/>
        <v>0</v>
      </c>
      <c r="BY118" s="635">
        <f t="shared" si="48"/>
        <v>0</v>
      </c>
      <c r="BZ118" s="635">
        <f t="shared" si="48"/>
        <v>0</v>
      </c>
      <c r="CA118" s="635">
        <f t="shared" si="48"/>
        <v>0</v>
      </c>
      <c r="CB118" s="635">
        <f t="shared" si="48"/>
        <v>0</v>
      </c>
      <c r="CC118" s="635">
        <f t="shared" si="48"/>
        <v>0</v>
      </c>
      <c r="CD118" s="635">
        <f t="shared" si="48"/>
        <v>0</v>
      </c>
      <c r="CE118" s="635">
        <f t="shared" si="48"/>
        <v>0</v>
      </c>
      <c r="CF118" s="635">
        <f t="shared" si="48"/>
        <v>0</v>
      </c>
      <c r="CG118" s="635">
        <f t="shared" si="49"/>
        <v>0</v>
      </c>
      <c r="CH118" s="635">
        <f t="shared" si="49"/>
        <v>0</v>
      </c>
      <c r="CI118" s="635">
        <f t="shared" si="49"/>
        <v>0</v>
      </c>
      <c r="CJ118" s="635">
        <f t="shared" si="49"/>
        <v>0</v>
      </c>
      <c r="CK118" s="635">
        <f t="shared" si="49"/>
        <v>0</v>
      </c>
      <c r="CL118" s="635">
        <f t="shared" si="49"/>
        <v>0</v>
      </c>
      <c r="CM118" s="635">
        <f t="shared" si="49"/>
        <v>0</v>
      </c>
      <c r="CN118" s="635">
        <f t="shared" si="49"/>
        <v>0</v>
      </c>
      <c r="CO118" s="635">
        <f t="shared" si="49"/>
        <v>0</v>
      </c>
      <c r="CP118" s="635">
        <f t="shared" si="49"/>
        <v>0</v>
      </c>
      <c r="CQ118" s="635">
        <f t="shared" si="49"/>
        <v>0</v>
      </c>
      <c r="CR118" s="635">
        <f t="shared" si="49"/>
        <v>0</v>
      </c>
      <c r="CS118" s="635">
        <f t="shared" si="49"/>
        <v>0</v>
      </c>
      <c r="CT118" s="635">
        <f t="shared" si="49"/>
        <v>0</v>
      </c>
      <c r="CU118" s="635">
        <f t="shared" si="49"/>
        <v>0</v>
      </c>
      <c r="CV118" s="635">
        <f t="shared" si="49"/>
        <v>0</v>
      </c>
      <c r="CW118" s="635">
        <f t="shared" si="49"/>
        <v>0</v>
      </c>
      <c r="CX118" s="635">
        <f t="shared" si="49"/>
        <v>0</v>
      </c>
      <c r="CY118" s="635">
        <f t="shared" si="49"/>
        <v>0</v>
      </c>
      <c r="CZ118" s="635">
        <f t="shared" si="49"/>
        <v>0</v>
      </c>
      <c r="DA118" s="635">
        <f t="shared" si="49"/>
        <v>0</v>
      </c>
      <c r="DB118" s="635">
        <f t="shared" si="49"/>
        <v>0</v>
      </c>
      <c r="DC118" s="635">
        <f t="shared" si="49"/>
        <v>0</v>
      </c>
      <c r="DD118" s="635">
        <f t="shared" si="49"/>
        <v>0</v>
      </c>
      <c r="DE118" s="635">
        <f t="shared" si="49"/>
        <v>0</v>
      </c>
      <c r="DF118" s="635">
        <f t="shared" si="49"/>
        <v>0</v>
      </c>
      <c r="DG118" s="635">
        <f t="shared" si="49"/>
        <v>0</v>
      </c>
      <c r="DH118" s="635">
        <f t="shared" si="49"/>
        <v>0</v>
      </c>
      <c r="DI118" s="635">
        <f t="shared" si="49"/>
        <v>0</v>
      </c>
      <c r="DJ118" s="635">
        <f t="shared" si="49"/>
        <v>0</v>
      </c>
      <c r="DK118" s="635">
        <f t="shared" si="49"/>
        <v>0</v>
      </c>
      <c r="DL118" s="635">
        <f t="shared" si="49"/>
        <v>0</v>
      </c>
      <c r="DM118" s="635">
        <f t="shared" si="49"/>
        <v>0</v>
      </c>
      <c r="DN118" s="635">
        <f t="shared" si="49"/>
        <v>0</v>
      </c>
      <c r="DO118" s="635">
        <f t="shared" si="49"/>
        <v>0</v>
      </c>
      <c r="DP118" s="635">
        <f t="shared" si="49"/>
        <v>0</v>
      </c>
      <c r="DQ118" s="635">
        <f t="shared" si="49"/>
        <v>0</v>
      </c>
      <c r="DR118" s="635">
        <f t="shared" si="49"/>
        <v>0</v>
      </c>
      <c r="DS118" s="635">
        <f t="shared" si="49"/>
        <v>0</v>
      </c>
      <c r="DT118" s="635">
        <f t="shared" si="49"/>
        <v>0</v>
      </c>
      <c r="DU118" s="635">
        <f t="shared" si="49"/>
        <v>0</v>
      </c>
      <c r="DV118" s="635">
        <f t="shared" si="49"/>
        <v>0</v>
      </c>
      <c r="DW118" s="637">
        <f t="shared" si="45"/>
        <v>0</v>
      </c>
    </row>
    <row r="119" spans="1:127" ht="12.75">
      <c r="A119" s="566">
        <v>97</v>
      </c>
      <c r="B119" s="623">
        <f t="shared" si="40"/>
        <v>0</v>
      </c>
      <c r="C119" s="567"/>
      <c r="D119" s="634" t="s">
        <v>703</v>
      </c>
      <c r="E119" s="627"/>
      <c r="F119" s="635">
        <f>IF(F116-F117-F118&gt;=0,F116-F117-F118,0)</f>
        <v>0</v>
      </c>
      <c r="G119" s="635">
        <f aca="true" t="shared" si="50" ref="G119:BR119">IF(G116-G117-G118&gt;=0,G116-G117-G118,0)</f>
        <v>0</v>
      </c>
      <c r="H119" s="635">
        <f t="shared" si="50"/>
        <v>0</v>
      </c>
      <c r="I119" s="635">
        <f t="shared" si="50"/>
        <v>0</v>
      </c>
      <c r="J119" s="635">
        <f t="shared" si="50"/>
        <v>0</v>
      </c>
      <c r="K119" s="635">
        <f t="shared" si="50"/>
        <v>0</v>
      </c>
      <c r="L119" s="635">
        <f t="shared" si="50"/>
        <v>0</v>
      </c>
      <c r="M119" s="635">
        <f t="shared" si="50"/>
        <v>0</v>
      </c>
      <c r="N119" s="635">
        <f t="shared" si="50"/>
        <v>0</v>
      </c>
      <c r="O119" s="635">
        <f t="shared" si="50"/>
        <v>0</v>
      </c>
      <c r="P119" s="635">
        <f t="shared" si="50"/>
        <v>0</v>
      </c>
      <c r="Q119" s="635">
        <f t="shared" si="50"/>
        <v>0</v>
      </c>
      <c r="R119" s="635">
        <f t="shared" si="50"/>
        <v>0</v>
      </c>
      <c r="S119" s="635">
        <f t="shared" si="50"/>
        <v>0</v>
      </c>
      <c r="T119" s="635">
        <f t="shared" si="50"/>
        <v>0</v>
      </c>
      <c r="U119" s="635">
        <f t="shared" si="50"/>
        <v>0</v>
      </c>
      <c r="V119" s="635">
        <f t="shared" si="50"/>
        <v>0</v>
      </c>
      <c r="W119" s="635">
        <f t="shared" si="50"/>
        <v>0</v>
      </c>
      <c r="X119" s="635">
        <f t="shared" si="50"/>
        <v>0</v>
      </c>
      <c r="Y119" s="635">
        <f t="shared" si="50"/>
        <v>0</v>
      </c>
      <c r="Z119" s="635">
        <f t="shared" si="50"/>
        <v>0</v>
      </c>
      <c r="AA119" s="635">
        <f t="shared" si="50"/>
        <v>0</v>
      </c>
      <c r="AB119" s="635">
        <f t="shared" si="50"/>
        <v>0</v>
      </c>
      <c r="AC119" s="635">
        <f t="shared" si="50"/>
        <v>0</v>
      </c>
      <c r="AD119" s="635">
        <f t="shared" si="50"/>
        <v>0</v>
      </c>
      <c r="AE119" s="635">
        <f t="shared" si="50"/>
        <v>0</v>
      </c>
      <c r="AF119" s="635">
        <f t="shared" si="50"/>
        <v>0</v>
      </c>
      <c r="AG119" s="635">
        <f t="shared" si="50"/>
        <v>0</v>
      </c>
      <c r="AH119" s="635">
        <f t="shared" si="50"/>
        <v>0</v>
      </c>
      <c r="AI119" s="635">
        <f t="shared" si="50"/>
        <v>0</v>
      </c>
      <c r="AJ119" s="635">
        <f t="shared" si="50"/>
        <v>0</v>
      </c>
      <c r="AK119" s="635">
        <f t="shared" si="50"/>
        <v>0</v>
      </c>
      <c r="AL119" s="635">
        <f t="shared" si="50"/>
        <v>0</v>
      </c>
      <c r="AM119" s="635">
        <f t="shared" si="50"/>
        <v>0</v>
      </c>
      <c r="AN119" s="635">
        <f t="shared" si="50"/>
        <v>0</v>
      </c>
      <c r="AO119" s="635">
        <f t="shared" si="50"/>
        <v>0</v>
      </c>
      <c r="AP119" s="635">
        <f t="shared" si="50"/>
        <v>0</v>
      </c>
      <c r="AQ119" s="635">
        <f t="shared" si="50"/>
        <v>0</v>
      </c>
      <c r="AR119" s="635">
        <f t="shared" si="50"/>
        <v>0</v>
      </c>
      <c r="AS119" s="635">
        <f t="shared" si="50"/>
        <v>0</v>
      </c>
      <c r="AT119" s="635">
        <f t="shared" si="50"/>
        <v>0</v>
      </c>
      <c r="AU119" s="635">
        <f t="shared" si="50"/>
        <v>0</v>
      </c>
      <c r="AV119" s="635">
        <f t="shared" si="50"/>
        <v>0</v>
      </c>
      <c r="AW119" s="635">
        <f t="shared" si="50"/>
        <v>0</v>
      </c>
      <c r="AX119" s="635">
        <f t="shared" si="50"/>
        <v>0</v>
      </c>
      <c r="AY119" s="635">
        <f t="shared" si="50"/>
        <v>0</v>
      </c>
      <c r="AZ119" s="635">
        <f t="shared" si="50"/>
        <v>0</v>
      </c>
      <c r="BA119" s="635">
        <f t="shared" si="50"/>
        <v>0</v>
      </c>
      <c r="BB119" s="635">
        <f t="shared" si="50"/>
        <v>0</v>
      </c>
      <c r="BC119" s="635">
        <f t="shared" si="50"/>
        <v>0</v>
      </c>
      <c r="BD119" s="635">
        <f t="shared" si="50"/>
        <v>0</v>
      </c>
      <c r="BE119" s="635">
        <f t="shared" si="50"/>
        <v>0</v>
      </c>
      <c r="BF119" s="635">
        <f t="shared" si="50"/>
        <v>0</v>
      </c>
      <c r="BG119" s="635">
        <f t="shared" si="50"/>
        <v>0</v>
      </c>
      <c r="BH119" s="635">
        <f t="shared" si="50"/>
        <v>0</v>
      </c>
      <c r="BI119" s="635">
        <f t="shared" si="50"/>
        <v>0</v>
      </c>
      <c r="BJ119" s="635">
        <f t="shared" si="50"/>
        <v>0</v>
      </c>
      <c r="BK119" s="635">
        <f t="shared" si="50"/>
        <v>0</v>
      </c>
      <c r="BL119" s="635">
        <f t="shared" si="50"/>
        <v>0</v>
      </c>
      <c r="BM119" s="635">
        <f t="shared" si="50"/>
        <v>0</v>
      </c>
      <c r="BN119" s="635">
        <f t="shared" si="50"/>
        <v>0</v>
      </c>
      <c r="BO119" s="635">
        <f t="shared" si="50"/>
        <v>0</v>
      </c>
      <c r="BP119" s="635">
        <f t="shared" si="50"/>
        <v>0</v>
      </c>
      <c r="BQ119" s="635">
        <f t="shared" si="50"/>
        <v>0</v>
      </c>
      <c r="BR119" s="635">
        <f t="shared" si="50"/>
        <v>0</v>
      </c>
      <c r="BS119" s="635">
        <f aca="true" t="shared" si="51" ref="BS119:DV119">IF(BS116-BS117-BS118&gt;=0,BS116-BS117-BS118,0)</f>
        <v>0</v>
      </c>
      <c r="BT119" s="635">
        <f t="shared" si="51"/>
        <v>0</v>
      </c>
      <c r="BU119" s="635">
        <f t="shared" si="51"/>
        <v>0</v>
      </c>
      <c r="BV119" s="635">
        <f t="shared" si="51"/>
        <v>0</v>
      </c>
      <c r="BW119" s="635">
        <f t="shared" si="51"/>
        <v>0</v>
      </c>
      <c r="BX119" s="635">
        <f t="shared" si="51"/>
        <v>0</v>
      </c>
      <c r="BY119" s="635">
        <f t="shared" si="51"/>
        <v>0</v>
      </c>
      <c r="BZ119" s="635">
        <f t="shared" si="51"/>
        <v>0</v>
      </c>
      <c r="CA119" s="635">
        <f t="shared" si="51"/>
        <v>0</v>
      </c>
      <c r="CB119" s="635">
        <f t="shared" si="51"/>
        <v>0</v>
      </c>
      <c r="CC119" s="635">
        <f t="shared" si="51"/>
        <v>0</v>
      </c>
      <c r="CD119" s="635">
        <f t="shared" si="51"/>
        <v>0</v>
      </c>
      <c r="CE119" s="635">
        <f t="shared" si="51"/>
        <v>0</v>
      </c>
      <c r="CF119" s="635">
        <f t="shared" si="51"/>
        <v>0</v>
      </c>
      <c r="CG119" s="635">
        <f t="shared" si="51"/>
        <v>0</v>
      </c>
      <c r="CH119" s="635">
        <f t="shared" si="51"/>
        <v>0</v>
      </c>
      <c r="CI119" s="635">
        <f t="shared" si="51"/>
        <v>0</v>
      </c>
      <c r="CJ119" s="635">
        <f t="shared" si="51"/>
        <v>0</v>
      </c>
      <c r="CK119" s="635">
        <f t="shared" si="51"/>
        <v>0</v>
      </c>
      <c r="CL119" s="635">
        <f t="shared" si="51"/>
        <v>0</v>
      </c>
      <c r="CM119" s="635">
        <f t="shared" si="51"/>
        <v>0</v>
      </c>
      <c r="CN119" s="635">
        <f t="shared" si="51"/>
        <v>0</v>
      </c>
      <c r="CO119" s="635">
        <f t="shared" si="51"/>
        <v>0</v>
      </c>
      <c r="CP119" s="635">
        <f t="shared" si="51"/>
        <v>0</v>
      </c>
      <c r="CQ119" s="635">
        <f t="shared" si="51"/>
        <v>0</v>
      </c>
      <c r="CR119" s="635">
        <f t="shared" si="51"/>
        <v>0</v>
      </c>
      <c r="CS119" s="635">
        <f t="shared" si="51"/>
        <v>0</v>
      </c>
      <c r="CT119" s="635">
        <f t="shared" si="51"/>
        <v>0</v>
      </c>
      <c r="CU119" s="635">
        <f t="shared" si="51"/>
        <v>0</v>
      </c>
      <c r="CV119" s="635">
        <f t="shared" si="51"/>
        <v>0</v>
      </c>
      <c r="CW119" s="635">
        <f t="shared" si="51"/>
        <v>0</v>
      </c>
      <c r="CX119" s="635">
        <f t="shared" si="51"/>
        <v>0</v>
      </c>
      <c r="CY119" s="635">
        <f t="shared" si="51"/>
        <v>0</v>
      </c>
      <c r="CZ119" s="635">
        <f t="shared" si="51"/>
        <v>0</v>
      </c>
      <c r="DA119" s="635">
        <f t="shared" si="51"/>
        <v>0</v>
      </c>
      <c r="DB119" s="635">
        <f t="shared" si="51"/>
        <v>0</v>
      </c>
      <c r="DC119" s="635">
        <f t="shared" si="51"/>
        <v>0</v>
      </c>
      <c r="DD119" s="635">
        <f t="shared" si="51"/>
        <v>0</v>
      </c>
      <c r="DE119" s="635">
        <f t="shared" si="51"/>
        <v>0</v>
      </c>
      <c r="DF119" s="635">
        <f t="shared" si="51"/>
        <v>0</v>
      </c>
      <c r="DG119" s="635">
        <f t="shared" si="51"/>
        <v>0</v>
      </c>
      <c r="DH119" s="635">
        <f t="shared" si="51"/>
        <v>0</v>
      </c>
      <c r="DI119" s="635">
        <f t="shared" si="51"/>
        <v>0</v>
      </c>
      <c r="DJ119" s="635">
        <f t="shared" si="51"/>
        <v>0</v>
      </c>
      <c r="DK119" s="635">
        <f t="shared" si="51"/>
        <v>0</v>
      </c>
      <c r="DL119" s="635">
        <f t="shared" si="51"/>
        <v>0</v>
      </c>
      <c r="DM119" s="635">
        <f t="shared" si="51"/>
        <v>0</v>
      </c>
      <c r="DN119" s="635">
        <f t="shared" si="51"/>
        <v>0</v>
      </c>
      <c r="DO119" s="635">
        <f t="shared" si="51"/>
        <v>0</v>
      </c>
      <c r="DP119" s="635">
        <f t="shared" si="51"/>
        <v>0</v>
      </c>
      <c r="DQ119" s="635">
        <f t="shared" si="51"/>
        <v>0</v>
      </c>
      <c r="DR119" s="635">
        <f t="shared" si="51"/>
        <v>0</v>
      </c>
      <c r="DS119" s="635">
        <f t="shared" si="51"/>
        <v>0</v>
      </c>
      <c r="DT119" s="635">
        <f t="shared" si="51"/>
        <v>0</v>
      </c>
      <c r="DU119" s="635">
        <f t="shared" si="51"/>
        <v>0</v>
      </c>
      <c r="DV119" s="635">
        <f t="shared" si="51"/>
        <v>0</v>
      </c>
      <c r="DW119" s="637">
        <f t="shared" si="45"/>
        <v>0</v>
      </c>
    </row>
    <row r="120" spans="1:127" ht="13.5" thickBot="1">
      <c r="A120" s="566">
        <v>98</v>
      </c>
      <c r="B120" s="623">
        <f t="shared" si="40"/>
        <v>0</v>
      </c>
      <c r="C120" s="567"/>
      <c r="D120" s="638" t="s">
        <v>704</v>
      </c>
      <c r="E120" s="639"/>
      <c r="F120" s="640">
        <f>IF(F116-F117-F118&gt;=0,0,(F116-F117-F118)*(-1))</f>
        <v>0</v>
      </c>
      <c r="G120" s="640">
        <f aca="true" t="shared" si="52" ref="G120:L120">IF(G116-G117-G118&gt;=0,0,(G116-G117-G118)*(-1))</f>
        <v>0</v>
      </c>
      <c r="H120" s="640">
        <f t="shared" si="52"/>
        <v>0</v>
      </c>
      <c r="I120" s="640">
        <f t="shared" si="52"/>
        <v>0</v>
      </c>
      <c r="J120" s="640">
        <f t="shared" si="52"/>
        <v>0</v>
      </c>
      <c r="K120" s="640">
        <f t="shared" si="52"/>
        <v>0</v>
      </c>
      <c r="L120" s="640">
        <f t="shared" si="52"/>
        <v>0</v>
      </c>
      <c r="M120" s="640">
        <f>IF(M116-M117-M118&gt;=0,0,(M116-M117-M118)*(-1))</f>
        <v>0</v>
      </c>
      <c r="N120" s="640">
        <f aca="true" t="shared" si="53" ref="N120:BY120">IF(N116-N117-N118&gt;=0,0,(N116-N117-N118)*(-1))</f>
        <v>0</v>
      </c>
      <c r="O120" s="640">
        <f t="shared" si="53"/>
        <v>0</v>
      </c>
      <c r="P120" s="640">
        <f t="shared" si="53"/>
        <v>0</v>
      </c>
      <c r="Q120" s="640">
        <f t="shared" si="53"/>
        <v>0</v>
      </c>
      <c r="R120" s="640">
        <f t="shared" si="53"/>
        <v>0</v>
      </c>
      <c r="S120" s="640">
        <f t="shared" si="53"/>
        <v>0</v>
      </c>
      <c r="T120" s="640">
        <f t="shared" si="53"/>
        <v>0</v>
      </c>
      <c r="U120" s="640">
        <f t="shared" si="53"/>
        <v>0</v>
      </c>
      <c r="V120" s="640">
        <f t="shared" si="53"/>
        <v>0</v>
      </c>
      <c r="W120" s="640">
        <f t="shared" si="53"/>
        <v>0</v>
      </c>
      <c r="X120" s="640">
        <f t="shared" si="53"/>
        <v>0</v>
      </c>
      <c r="Y120" s="640">
        <f t="shared" si="53"/>
        <v>0</v>
      </c>
      <c r="Z120" s="640">
        <f t="shared" si="53"/>
        <v>0</v>
      </c>
      <c r="AA120" s="640">
        <f t="shared" si="53"/>
        <v>0</v>
      </c>
      <c r="AB120" s="640">
        <f t="shared" si="53"/>
        <v>0</v>
      </c>
      <c r="AC120" s="640">
        <f t="shared" si="53"/>
        <v>0</v>
      </c>
      <c r="AD120" s="640">
        <f t="shared" si="53"/>
        <v>0</v>
      </c>
      <c r="AE120" s="640">
        <f t="shared" si="53"/>
        <v>0</v>
      </c>
      <c r="AF120" s="640">
        <f t="shared" si="53"/>
        <v>0</v>
      </c>
      <c r="AG120" s="640">
        <f t="shared" si="53"/>
        <v>0</v>
      </c>
      <c r="AH120" s="640">
        <f t="shared" si="53"/>
        <v>0</v>
      </c>
      <c r="AI120" s="640">
        <f t="shared" si="53"/>
        <v>0</v>
      </c>
      <c r="AJ120" s="640">
        <f t="shared" si="53"/>
        <v>0</v>
      </c>
      <c r="AK120" s="640">
        <f t="shared" si="53"/>
        <v>0</v>
      </c>
      <c r="AL120" s="640">
        <f t="shared" si="53"/>
        <v>0</v>
      </c>
      <c r="AM120" s="640">
        <f t="shared" si="53"/>
        <v>0</v>
      </c>
      <c r="AN120" s="640">
        <f t="shared" si="53"/>
        <v>0</v>
      </c>
      <c r="AO120" s="640">
        <f t="shared" si="53"/>
        <v>0</v>
      </c>
      <c r="AP120" s="640">
        <f t="shared" si="53"/>
        <v>0</v>
      </c>
      <c r="AQ120" s="640">
        <f t="shared" si="53"/>
        <v>0</v>
      </c>
      <c r="AR120" s="640">
        <f t="shared" si="53"/>
        <v>0</v>
      </c>
      <c r="AS120" s="640">
        <f t="shared" si="53"/>
        <v>0</v>
      </c>
      <c r="AT120" s="640">
        <f t="shared" si="53"/>
        <v>0</v>
      </c>
      <c r="AU120" s="640">
        <f t="shared" si="53"/>
        <v>0</v>
      </c>
      <c r="AV120" s="640">
        <f t="shared" si="53"/>
        <v>0</v>
      </c>
      <c r="AW120" s="640">
        <f t="shared" si="53"/>
        <v>0</v>
      </c>
      <c r="AX120" s="640">
        <f t="shared" si="53"/>
        <v>0</v>
      </c>
      <c r="AY120" s="640">
        <f t="shared" si="53"/>
        <v>0</v>
      </c>
      <c r="AZ120" s="640">
        <f t="shared" si="53"/>
        <v>0</v>
      </c>
      <c r="BA120" s="640">
        <f t="shared" si="53"/>
        <v>0</v>
      </c>
      <c r="BB120" s="640">
        <f t="shared" si="53"/>
        <v>0</v>
      </c>
      <c r="BC120" s="640">
        <f t="shared" si="53"/>
        <v>0</v>
      </c>
      <c r="BD120" s="640">
        <f t="shared" si="53"/>
        <v>0</v>
      </c>
      <c r="BE120" s="640">
        <f t="shared" si="53"/>
        <v>0</v>
      </c>
      <c r="BF120" s="640">
        <f t="shared" si="53"/>
        <v>0</v>
      </c>
      <c r="BG120" s="640">
        <f t="shared" si="53"/>
        <v>0</v>
      </c>
      <c r="BH120" s="640">
        <f t="shared" si="53"/>
        <v>0</v>
      </c>
      <c r="BI120" s="640">
        <f t="shared" si="53"/>
        <v>0</v>
      </c>
      <c r="BJ120" s="640">
        <f t="shared" si="53"/>
        <v>0</v>
      </c>
      <c r="BK120" s="640">
        <f t="shared" si="53"/>
        <v>0</v>
      </c>
      <c r="BL120" s="640">
        <f t="shared" si="53"/>
        <v>0</v>
      </c>
      <c r="BM120" s="640">
        <f t="shared" si="53"/>
        <v>0</v>
      </c>
      <c r="BN120" s="640">
        <f t="shared" si="53"/>
        <v>0</v>
      </c>
      <c r="BO120" s="640">
        <f t="shared" si="53"/>
        <v>0</v>
      </c>
      <c r="BP120" s="640">
        <f t="shared" si="53"/>
        <v>0</v>
      </c>
      <c r="BQ120" s="640">
        <f t="shared" si="53"/>
        <v>0</v>
      </c>
      <c r="BR120" s="640">
        <f t="shared" si="53"/>
        <v>0</v>
      </c>
      <c r="BS120" s="640">
        <f t="shared" si="53"/>
        <v>0</v>
      </c>
      <c r="BT120" s="640">
        <f t="shared" si="53"/>
        <v>0</v>
      </c>
      <c r="BU120" s="640">
        <f t="shared" si="53"/>
        <v>0</v>
      </c>
      <c r="BV120" s="640">
        <f t="shared" si="53"/>
        <v>0</v>
      </c>
      <c r="BW120" s="640">
        <f t="shared" si="53"/>
        <v>0</v>
      </c>
      <c r="BX120" s="640">
        <f t="shared" si="53"/>
        <v>0</v>
      </c>
      <c r="BY120" s="640">
        <f t="shared" si="53"/>
        <v>0</v>
      </c>
      <c r="BZ120" s="640">
        <f aca="true" t="shared" si="54" ref="BZ120:DV120">IF(BZ116-BZ117-BZ118&gt;=0,0,(BZ116-BZ117-BZ118)*(-1))</f>
        <v>0</v>
      </c>
      <c r="CA120" s="640">
        <f t="shared" si="54"/>
        <v>0</v>
      </c>
      <c r="CB120" s="640">
        <f t="shared" si="54"/>
        <v>0</v>
      </c>
      <c r="CC120" s="640">
        <f t="shared" si="54"/>
        <v>0</v>
      </c>
      <c r="CD120" s="640">
        <f t="shared" si="54"/>
        <v>0</v>
      </c>
      <c r="CE120" s="640">
        <f t="shared" si="54"/>
        <v>0</v>
      </c>
      <c r="CF120" s="640">
        <f t="shared" si="54"/>
        <v>0</v>
      </c>
      <c r="CG120" s="640">
        <f t="shared" si="54"/>
        <v>0</v>
      </c>
      <c r="CH120" s="640">
        <f t="shared" si="54"/>
        <v>0</v>
      </c>
      <c r="CI120" s="640">
        <f t="shared" si="54"/>
        <v>0</v>
      </c>
      <c r="CJ120" s="640">
        <f t="shared" si="54"/>
        <v>0</v>
      </c>
      <c r="CK120" s="640">
        <f t="shared" si="54"/>
        <v>0</v>
      </c>
      <c r="CL120" s="640">
        <f t="shared" si="54"/>
        <v>0</v>
      </c>
      <c r="CM120" s="640">
        <f t="shared" si="54"/>
        <v>0</v>
      </c>
      <c r="CN120" s="640">
        <f t="shared" si="54"/>
        <v>0</v>
      </c>
      <c r="CO120" s="640">
        <f t="shared" si="54"/>
        <v>0</v>
      </c>
      <c r="CP120" s="640">
        <f t="shared" si="54"/>
        <v>0</v>
      </c>
      <c r="CQ120" s="640">
        <f t="shared" si="54"/>
        <v>0</v>
      </c>
      <c r="CR120" s="640">
        <f t="shared" si="54"/>
        <v>0</v>
      </c>
      <c r="CS120" s="640">
        <f t="shared" si="54"/>
        <v>0</v>
      </c>
      <c r="CT120" s="640">
        <f t="shared" si="54"/>
        <v>0</v>
      </c>
      <c r="CU120" s="640">
        <f t="shared" si="54"/>
        <v>0</v>
      </c>
      <c r="CV120" s="640">
        <f t="shared" si="54"/>
        <v>0</v>
      </c>
      <c r="CW120" s="640">
        <f t="shared" si="54"/>
        <v>0</v>
      </c>
      <c r="CX120" s="640">
        <f t="shared" si="54"/>
        <v>0</v>
      </c>
      <c r="CY120" s="640">
        <f t="shared" si="54"/>
        <v>0</v>
      </c>
      <c r="CZ120" s="640">
        <f t="shared" si="54"/>
        <v>0</v>
      </c>
      <c r="DA120" s="640">
        <f t="shared" si="54"/>
        <v>0</v>
      </c>
      <c r="DB120" s="640">
        <f t="shared" si="54"/>
        <v>0</v>
      </c>
      <c r="DC120" s="640">
        <f t="shared" si="54"/>
        <v>0</v>
      </c>
      <c r="DD120" s="640">
        <f t="shared" si="54"/>
        <v>0</v>
      </c>
      <c r="DE120" s="640">
        <f t="shared" si="54"/>
        <v>0</v>
      </c>
      <c r="DF120" s="640">
        <f t="shared" si="54"/>
        <v>0</v>
      </c>
      <c r="DG120" s="640">
        <f t="shared" si="54"/>
        <v>0</v>
      </c>
      <c r="DH120" s="640">
        <f t="shared" si="54"/>
        <v>0</v>
      </c>
      <c r="DI120" s="640">
        <f t="shared" si="54"/>
        <v>0</v>
      </c>
      <c r="DJ120" s="640">
        <f t="shared" si="54"/>
        <v>0</v>
      </c>
      <c r="DK120" s="640">
        <f t="shared" si="54"/>
        <v>0</v>
      </c>
      <c r="DL120" s="640">
        <f t="shared" si="54"/>
        <v>0</v>
      </c>
      <c r="DM120" s="640">
        <f t="shared" si="54"/>
        <v>0</v>
      </c>
      <c r="DN120" s="640">
        <f t="shared" si="54"/>
        <v>0</v>
      </c>
      <c r="DO120" s="640">
        <f t="shared" si="54"/>
        <v>0</v>
      </c>
      <c r="DP120" s="640">
        <f t="shared" si="54"/>
        <v>0</v>
      </c>
      <c r="DQ120" s="640">
        <f t="shared" si="54"/>
        <v>0</v>
      </c>
      <c r="DR120" s="640">
        <f t="shared" si="54"/>
        <v>0</v>
      </c>
      <c r="DS120" s="640">
        <f t="shared" si="54"/>
        <v>0</v>
      </c>
      <c r="DT120" s="640">
        <f t="shared" si="54"/>
        <v>0</v>
      </c>
      <c r="DU120" s="640">
        <f t="shared" si="54"/>
        <v>0</v>
      </c>
      <c r="DV120" s="640">
        <f t="shared" si="54"/>
        <v>0</v>
      </c>
      <c r="DW120" s="655">
        <f t="shared" si="45"/>
        <v>0</v>
      </c>
    </row>
    <row r="121" spans="1:127" ht="19.5" customHeight="1" thickBot="1">
      <c r="A121" s="566">
        <v>99</v>
      </c>
      <c r="B121" s="623">
        <f t="shared" si="40"/>
        <v>0</v>
      </c>
      <c r="C121" s="567"/>
      <c r="D121" s="648" t="s">
        <v>705</v>
      </c>
      <c r="E121" s="649"/>
      <c r="F121" s="656"/>
      <c r="G121" s="656"/>
      <c r="H121" s="656"/>
      <c r="I121" s="656"/>
      <c r="J121" s="656"/>
      <c r="K121" s="656"/>
      <c r="L121" s="656"/>
      <c r="M121" s="656"/>
      <c r="N121" s="656"/>
      <c r="O121" s="656"/>
      <c r="P121" s="656"/>
      <c r="Q121" s="656"/>
      <c r="R121" s="656"/>
      <c r="S121" s="656"/>
      <c r="T121" s="656"/>
      <c r="U121" s="656"/>
      <c r="V121" s="656"/>
      <c r="W121" s="656"/>
      <c r="X121" s="656"/>
      <c r="Y121" s="656"/>
      <c r="Z121" s="657"/>
      <c r="AA121" s="658"/>
      <c r="AB121" s="658"/>
      <c r="AC121" s="658"/>
      <c r="AD121" s="658"/>
      <c r="AE121" s="658"/>
      <c r="AF121" s="658"/>
      <c r="AG121" s="658"/>
      <c r="AH121" s="658"/>
      <c r="AI121" s="658"/>
      <c r="AJ121" s="658"/>
      <c r="AK121" s="658"/>
      <c r="AL121" s="658"/>
      <c r="AM121" s="658"/>
      <c r="AN121" s="658"/>
      <c r="AO121" s="658"/>
      <c r="AP121" s="658"/>
      <c r="AQ121" s="658"/>
      <c r="AR121" s="658"/>
      <c r="AS121" s="658"/>
      <c r="AT121" s="658"/>
      <c r="AU121" s="658"/>
      <c r="AV121" s="658"/>
      <c r="AW121" s="658"/>
      <c r="AX121" s="658"/>
      <c r="AY121" s="658"/>
      <c r="AZ121" s="658"/>
      <c r="BA121" s="658"/>
      <c r="BB121" s="658"/>
      <c r="BC121" s="658"/>
      <c r="BD121" s="658"/>
      <c r="BE121" s="658"/>
      <c r="BF121" s="658"/>
      <c r="BG121" s="658"/>
      <c r="BH121" s="658"/>
      <c r="BI121" s="658"/>
      <c r="BJ121" s="658"/>
      <c r="BK121" s="658"/>
      <c r="BL121" s="658"/>
      <c r="BM121" s="658"/>
      <c r="BN121" s="658"/>
      <c r="BO121" s="658"/>
      <c r="BP121" s="658"/>
      <c r="BQ121" s="658"/>
      <c r="BR121" s="658"/>
      <c r="BS121" s="658"/>
      <c r="BT121" s="658"/>
      <c r="BU121" s="658"/>
      <c r="BV121" s="658"/>
      <c r="BW121" s="658"/>
      <c r="BX121" s="658"/>
      <c r="BY121" s="658"/>
      <c r="BZ121" s="658"/>
      <c r="CA121" s="658"/>
      <c r="CB121" s="658"/>
      <c r="CC121" s="658"/>
      <c r="CD121" s="658"/>
      <c r="CE121" s="658"/>
      <c r="CF121" s="658"/>
      <c r="CG121" s="658"/>
      <c r="CH121" s="658"/>
      <c r="CI121" s="658"/>
      <c r="CJ121" s="658"/>
      <c r="CK121" s="658"/>
      <c r="CL121" s="658"/>
      <c r="CM121" s="658"/>
      <c r="CN121" s="658"/>
      <c r="CO121" s="658"/>
      <c r="CP121" s="658"/>
      <c r="CQ121" s="658"/>
      <c r="CR121" s="658"/>
      <c r="CS121" s="658"/>
      <c r="CT121" s="658"/>
      <c r="CU121" s="658"/>
      <c r="CV121" s="658"/>
      <c r="CW121" s="658"/>
      <c r="CX121" s="658"/>
      <c r="CY121" s="658"/>
      <c r="CZ121" s="658"/>
      <c r="DA121" s="658"/>
      <c r="DB121" s="658"/>
      <c r="DC121" s="658"/>
      <c r="DD121" s="658"/>
      <c r="DE121" s="658"/>
      <c r="DF121" s="658"/>
      <c r="DG121" s="658"/>
      <c r="DH121" s="658"/>
      <c r="DI121" s="658"/>
      <c r="DJ121" s="658"/>
      <c r="DK121" s="658"/>
      <c r="DL121" s="658"/>
      <c r="DM121" s="658"/>
      <c r="DN121" s="658"/>
      <c r="DO121" s="658"/>
      <c r="DP121" s="658"/>
      <c r="DQ121" s="658"/>
      <c r="DR121" s="658"/>
      <c r="DS121" s="658"/>
      <c r="DT121" s="658"/>
      <c r="DU121" s="658"/>
      <c r="DV121" s="658"/>
      <c r="DW121" s="651">
        <f t="shared" si="45"/>
        <v>0</v>
      </c>
    </row>
    <row r="122" spans="1:127" ht="19.5" customHeight="1" thickBot="1">
      <c r="A122" s="566">
        <v>100</v>
      </c>
      <c r="B122" s="623">
        <f t="shared" si="40"/>
        <v>0</v>
      </c>
      <c r="C122" s="567"/>
      <c r="D122" s="659"/>
      <c r="E122" s="660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661"/>
      <c r="V122" s="661"/>
      <c r="W122" s="661"/>
      <c r="X122" s="661"/>
      <c r="Y122" s="661"/>
      <c r="Z122" s="661"/>
      <c r="AA122" s="661"/>
      <c r="AB122" s="661"/>
      <c r="AC122" s="661"/>
      <c r="AD122" s="661"/>
      <c r="AE122" s="661"/>
      <c r="AF122" s="661"/>
      <c r="AG122" s="661"/>
      <c r="AH122" s="661"/>
      <c r="AI122" s="661"/>
      <c r="AJ122" s="661"/>
      <c r="AK122" s="661"/>
      <c r="AL122" s="661"/>
      <c r="AM122" s="661"/>
      <c r="AN122" s="661"/>
      <c r="AO122" s="661"/>
      <c r="AP122" s="661"/>
      <c r="AQ122" s="661"/>
      <c r="AR122" s="661"/>
      <c r="AS122" s="661"/>
      <c r="AT122" s="661"/>
      <c r="AU122" s="661"/>
      <c r="AV122" s="661"/>
      <c r="AW122" s="661"/>
      <c r="AX122" s="661"/>
      <c r="AY122" s="661"/>
      <c r="AZ122" s="661"/>
      <c r="BA122" s="661"/>
      <c r="BB122" s="661"/>
      <c r="BC122" s="661"/>
      <c r="BD122" s="661"/>
      <c r="BE122" s="661"/>
      <c r="BF122" s="661"/>
      <c r="BG122" s="661"/>
      <c r="BH122" s="661"/>
      <c r="BI122" s="661"/>
      <c r="BJ122" s="661"/>
      <c r="BK122" s="661"/>
      <c r="BL122" s="661"/>
      <c r="BM122" s="661"/>
      <c r="BN122" s="661"/>
      <c r="BO122" s="661"/>
      <c r="BP122" s="661"/>
      <c r="BQ122" s="661"/>
      <c r="BR122" s="661"/>
      <c r="BS122" s="661"/>
      <c r="BT122" s="661"/>
      <c r="BU122" s="661"/>
      <c r="BV122" s="661"/>
      <c r="BW122" s="661"/>
      <c r="BX122" s="661"/>
      <c r="BY122" s="661"/>
      <c r="BZ122" s="661"/>
      <c r="CA122" s="661"/>
      <c r="CB122" s="661"/>
      <c r="CC122" s="661"/>
      <c r="CD122" s="661"/>
      <c r="CE122" s="661"/>
      <c r="CF122" s="661"/>
      <c r="CG122" s="661"/>
      <c r="CH122" s="661"/>
      <c r="CI122" s="661"/>
      <c r="CJ122" s="661"/>
      <c r="CK122" s="661"/>
      <c r="CL122" s="661"/>
      <c r="CM122" s="661"/>
      <c r="CN122" s="661"/>
      <c r="CO122" s="661"/>
      <c r="CP122" s="661"/>
      <c r="CQ122" s="661"/>
      <c r="CR122" s="661"/>
      <c r="CS122" s="661"/>
      <c r="CT122" s="661"/>
      <c r="CU122" s="661"/>
      <c r="CV122" s="661"/>
      <c r="CW122" s="661"/>
      <c r="CX122" s="661"/>
      <c r="CY122" s="661"/>
      <c r="CZ122" s="661"/>
      <c r="DA122" s="661"/>
      <c r="DB122" s="661"/>
      <c r="DC122" s="661"/>
      <c r="DD122" s="661"/>
      <c r="DE122" s="661"/>
      <c r="DF122" s="661"/>
      <c r="DG122" s="661"/>
      <c r="DH122" s="661"/>
      <c r="DI122" s="661"/>
      <c r="DJ122" s="661"/>
      <c r="DK122" s="661"/>
      <c r="DL122" s="661"/>
      <c r="DM122" s="661"/>
      <c r="DN122" s="661"/>
      <c r="DO122" s="661"/>
      <c r="DP122" s="661"/>
      <c r="DQ122" s="661"/>
      <c r="DR122" s="661"/>
      <c r="DS122" s="661"/>
      <c r="DT122" s="661"/>
      <c r="DU122" s="661"/>
      <c r="DV122" s="661"/>
      <c r="DW122" s="625"/>
    </row>
    <row r="123" spans="1:4" ht="28.5" customHeight="1" thickBot="1">
      <c r="A123" s="566">
        <v>101</v>
      </c>
      <c r="B123" s="623">
        <f t="shared" si="40"/>
        <v>0</v>
      </c>
      <c r="D123" s="663" t="str">
        <f>IF(B123=0,"A FIZETENDŐ ADÓ EGYEZIK A BEVALLÁSSAL","A BEV.ELTÉR")</f>
        <v>A FIZETENDŐ ADÓ EGYEZIK A BEVALLÁSSAL</v>
      </c>
    </row>
    <row r="124" spans="1:6" ht="21.75" customHeight="1">
      <c r="A124" s="566">
        <v>102</v>
      </c>
      <c r="B124" s="623">
        <f t="shared" si="40"/>
        <v>0</v>
      </c>
      <c r="D124" s="664" t="s">
        <v>706</v>
      </c>
      <c r="E124" s="665"/>
      <c r="F124" s="666">
        <f>DW116</f>
        <v>0</v>
      </c>
    </row>
    <row r="125" spans="1:6" ht="21.75" customHeight="1">
      <c r="A125" s="566">
        <v>103</v>
      </c>
      <c r="B125" s="623">
        <f t="shared" si="40"/>
        <v>0</v>
      </c>
      <c r="D125" s="667" t="s">
        <v>707</v>
      </c>
      <c r="E125" s="668"/>
      <c r="F125" s="669">
        <f>DW119</f>
        <v>0</v>
      </c>
    </row>
    <row r="126" spans="1:6" ht="21.75" customHeight="1" thickBot="1">
      <c r="A126" s="566">
        <v>104</v>
      </c>
      <c r="B126" s="560">
        <f t="shared" si="40"/>
        <v>0</v>
      </c>
      <c r="D126" s="670" t="s">
        <v>708</v>
      </c>
      <c r="E126" s="671"/>
      <c r="F126" s="672">
        <f>DW120</f>
        <v>0</v>
      </c>
    </row>
    <row r="127" spans="1:2" ht="12.75">
      <c r="A127" s="566">
        <v>105</v>
      </c>
      <c r="B127" s="560">
        <f t="shared" si="40"/>
        <v>0</v>
      </c>
    </row>
    <row r="128" spans="1:4" ht="12.75">
      <c r="A128" s="566">
        <v>106</v>
      </c>
      <c r="B128" s="560">
        <f t="shared" si="40"/>
        <v>0</v>
      </c>
      <c r="D128" s="673" t="s">
        <v>709</v>
      </c>
    </row>
    <row r="129" spans="1:126" ht="12.75">
      <c r="A129" s="566">
        <v>107</v>
      </c>
      <c r="B129" s="560">
        <f t="shared" si="40"/>
        <v>0</v>
      </c>
      <c r="D129" s="674" t="s">
        <v>518</v>
      </c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  <c r="R129" s="675"/>
      <c r="S129" s="675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5"/>
      <c r="AE129" s="675"/>
      <c r="AF129" s="675"/>
      <c r="AG129" s="675"/>
      <c r="AH129" s="675"/>
      <c r="AI129" s="675"/>
      <c r="AJ129" s="675"/>
      <c r="AK129" s="675"/>
      <c r="AL129" s="675"/>
      <c r="AM129" s="675"/>
      <c r="AN129" s="675"/>
      <c r="AO129" s="675"/>
      <c r="AP129" s="675"/>
      <c r="AQ129" s="675"/>
      <c r="AR129" s="675"/>
      <c r="AS129" s="675"/>
      <c r="AT129" s="675"/>
      <c r="AU129" s="675"/>
      <c r="AV129" s="675"/>
      <c r="AW129" s="675"/>
      <c r="AX129" s="675"/>
      <c r="AY129" s="675"/>
      <c r="AZ129" s="675"/>
      <c r="BA129" s="675"/>
      <c r="BB129" s="675"/>
      <c r="BC129" s="675"/>
      <c r="BD129" s="675"/>
      <c r="BE129" s="675"/>
      <c r="BF129" s="675"/>
      <c r="BG129" s="675"/>
      <c r="BH129" s="675"/>
      <c r="BI129" s="675"/>
      <c r="BJ129" s="675"/>
      <c r="BK129" s="675"/>
      <c r="BL129" s="675"/>
      <c r="BM129" s="675"/>
      <c r="BN129" s="675"/>
      <c r="BO129" s="675"/>
      <c r="BP129" s="675"/>
      <c r="BQ129" s="675"/>
      <c r="BR129" s="675"/>
      <c r="BS129" s="675"/>
      <c r="BT129" s="675"/>
      <c r="BU129" s="675"/>
      <c r="BV129" s="675"/>
      <c r="BW129" s="675"/>
      <c r="BX129" s="675"/>
      <c r="BY129" s="675"/>
      <c r="BZ129" s="675"/>
      <c r="CA129" s="675"/>
      <c r="CB129" s="675"/>
      <c r="CC129" s="675"/>
      <c r="CD129" s="675"/>
      <c r="CE129" s="675"/>
      <c r="CF129" s="675"/>
      <c r="CG129" s="675"/>
      <c r="CH129" s="675"/>
      <c r="CI129" s="675"/>
      <c r="CJ129" s="675"/>
      <c r="CK129" s="675"/>
      <c r="CL129" s="675"/>
      <c r="CM129" s="675"/>
      <c r="CN129" s="675"/>
      <c r="CO129" s="675"/>
      <c r="CP129" s="675"/>
      <c r="CQ129" s="675"/>
      <c r="CR129" s="675"/>
      <c r="CS129" s="675"/>
      <c r="CT129" s="675"/>
      <c r="CU129" s="675"/>
      <c r="CV129" s="675"/>
      <c r="CW129" s="675"/>
      <c r="CX129" s="675"/>
      <c r="CY129" s="675"/>
      <c r="CZ129" s="675"/>
      <c r="DA129" s="675"/>
      <c r="DB129" s="675"/>
      <c r="DC129" s="675"/>
      <c r="DD129" s="675"/>
      <c r="DE129" s="675"/>
      <c r="DF129" s="675"/>
      <c r="DG129" s="675"/>
      <c r="DH129" s="675"/>
      <c r="DI129" s="675"/>
      <c r="DJ129" s="675"/>
      <c r="DK129" s="675"/>
      <c r="DL129" s="675"/>
      <c r="DM129" s="675"/>
      <c r="DN129" s="675"/>
      <c r="DO129" s="675"/>
      <c r="DP129" s="675"/>
      <c r="DQ129" s="675"/>
      <c r="DR129" s="675"/>
      <c r="DS129" s="675"/>
      <c r="DT129" s="675"/>
      <c r="DU129" s="675"/>
      <c r="DV129" s="675"/>
    </row>
    <row r="130" spans="1:126" ht="31.5" customHeight="1">
      <c r="A130" s="566">
        <v>108</v>
      </c>
      <c r="B130" s="560">
        <f t="shared" si="40"/>
        <v>0</v>
      </c>
      <c r="C130" s="676" t="s">
        <v>617</v>
      </c>
      <c r="D130" s="677" t="s">
        <v>710</v>
      </c>
      <c r="F130" s="678"/>
      <c r="G130" s="678"/>
      <c r="H130" s="678"/>
      <c r="I130" s="678"/>
      <c r="J130" s="678"/>
      <c r="K130" s="678"/>
      <c r="L130" s="678"/>
      <c r="M130" s="678"/>
      <c r="N130" s="678"/>
      <c r="O130" s="678"/>
      <c r="P130" s="678"/>
      <c r="Q130" s="678"/>
      <c r="R130" s="678"/>
      <c r="S130" s="678"/>
      <c r="T130" s="678"/>
      <c r="U130" s="678"/>
      <c r="V130" s="678"/>
      <c r="W130" s="678"/>
      <c r="X130" s="678"/>
      <c r="Y130" s="678"/>
      <c r="Z130" s="678"/>
      <c r="AA130" s="678"/>
      <c r="AB130" s="678"/>
      <c r="AC130" s="678"/>
      <c r="AD130" s="678"/>
      <c r="AE130" s="678"/>
      <c r="AF130" s="678"/>
      <c r="AG130" s="678"/>
      <c r="AH130" s="678"/>
      <c r="AI130" s="678"/>
      <c r="AJ130" s="678"/>
      <c r="AK130" s="678"/>
      <c r="AL130" s="678"/>
      <c r="AM130" s="678"/>
      <c r="AN130" s="678"/>
      <c r="AO130" s="678"/>
      <c r="AP130" s="678"/>
      <c r="AQ130" s="678"/>
      <c r="AR130" s="678"/>
      <c r="AS130" s="678"/>
      <c r="AT130" s="678"/>
      <c r="AU130" s="678"/>
      <c r="AV130" s="678"/>
      <c r="AW130" s="678"/>
      <c r="AX130" s="678"/>
      <c r="AY130" s="678"/>
      <c r="AZ130" s="678"/>
      <c r="BA130" s="678"/>
      <c r="BB130" s="678"/>
      <c r="BC130" s="678"/>
      <c r="BD130" s="678"/>
      <c r="BE130" s="678"/>
      <c r="BF130" s="678"/>
      <c r="BG130" s="678"/>
      <c r="BH130" s="678"/>
      <c r="BI130" s="678"/>
      <c r="BJ130" s="678"/>
      <c r="BK130" s="678"/>
      <c r="BL130" s="678"/>
      <c r="BM130" s="678"/>
      <c r="BN130" s="678"/>
      <c r="BO130" s="678"/>
      <c r="BP130" s="678"/>
      <c r="BQ130" s="678"/>
      <c r="BR130" s="678"/>
      <c r="BS130" s="678"/>
      <c r="BT130" s="678"/>
      <c r="BU130" s="678"/>
      <c r="BV130" s="678"/>
      <c r="BW130" s="678"/>
      <c r="BX130" s="678"/>
      <c r="BY130" s="678"/>
      <c r="BZ130" s="678"/>
      <c r="CA130" s="678"/>
      <c r="CB130" s="678"/>
      <c r="CC130" s="678"/>
      <c r="CD130" s="678"/>
      <c r="CE130" s="678"/>
      <c r="CF130" s="678"/>
      <c r="CG130" s="678"/>
      <c r="CH130" s="678"/>
      <c r="CI130" s="678"/>
      <c r="CJ130" s="678"/>
      <c r="CK130" s="678"/>
      <c r="CL130" s="678"/>
      <c r="CM130" s="678"/>
      <c r="CN130" s="678"/>
      <c r="CO130" s="678"/>
      <c r="CP130" s="678"/>
      <c r="CQ130" s="678"/>
      <c r="CR130" s="678"/>
      <c r="CS130" s="678"/>
      <c r="CT130" s="678"/>
      <c r="CU130" s="678"/>
      <c r="CV130" s="678"/>
      <c r="CW130" s="678"/>
      <c r="CX130" s="678"/>
      <c r="CY130" s="678"/>
      <c r="CZ130" s="678"/>
      <c r="DA130" s="678"/>
      <c r="DB130" s="678"/>
      <c r="DC130" s="678"/>
      <c r="DD130" s="678"/>
      <c r="DE130" s="678"/>
      <c r="DF130" s="678"/>
      <c r="DG130" s="678"/>
      <c r="DH130" s="678"/>
      <c r="DI130" s="678"/>
      <c r="DJ130" s="678"/>
      <c r="DK130" s="678"/>
      <c r="DL130" s="678"/>
      <c r="DM130" s="678"/>
      <c r="DN130" s="678"/>
      <c r="DO130" s="678"/>
      <c r="DP130" s="678"/>
      <c r="DQ130" s="678"/>
      <c r="DR130" s="678"/>
      <c r="DS130" s="678"/>
      <c r="DT130" s="678"/>
      <c r="DU130" s="678"/>
      <c r="DV130" s="678"/>
    </row>
    <row r="131" spans="1:126" ht="12.75">
      <c r="A131" s="566">
        <v>109</v>
      </c>
      <c r="B131" s="560">
        <f t="shared" si="40"/>
        <v>0</v>
      </c>
      <c r="C131" s="676" t="s">
        <v>617</v>
      </c>
      <c r="D131" s="677" t="str">
        <f>'G.LAP'!F25</f>
        <v>3. A túlfizetés összegéből</v>
      </c>
      <c r="F131" s="678"/>
      <c r="G131" s="678"/>
      <c r="H131" s="678"/>
      <c r="I131" s="678"/>
      <c r="J131" s="678"/>
      <c r="K131" s="678"/>
      <c r="L131" s="678"/>
      <c r="M131" s="678"/>
      <c r="N131" s="678"/>
      <c r="O131" s="678"/>
      <c r="P131" s="678"/>
      <c r="Q131" s="678"/>
      <c r="R131" s="678"/>
      <c r="S131" s="678"/>
      <c r="T131" s="678"/>
      <c r="U131" s="678"/>
      <c r="V131" s="678"/>
      <c r="W131" s="678"/>
      <c r="X131" s="678"/>
      <c r="Y131" s="678"/>
      <c r="Z131" s="678"/>
      <c r="AA131" s="678"/>
      <c r="AB131" s="678"/>
      <c r="AC131" s="678"/>
      <c r="AD131" s="678"/>
      <c r="AE131" s="678"/>
      <c r="AF131" s="678"/>
      <c r="AG131" s="678"/>
      <c r="AH131" s="678"/>
      <c r="AI131" s="678"/>
      <c r="AJ131" s="678"/>
      <c r="AK131" s="678"/>
      <c r="AL131" s="678"/>
      <c r="AM131" s="678"/>
      <c r="AN131" s="678"/>
      <c r="AO131" s="678"/>
      <c r="AP131" s="678"/>
      <c r="AQ131" s="678"/>
      <c r="AR131" s="678"/>
      <c r="AS131" s="678"/>
      <c r="AT131" s="678"/>
      <c r="AU131" s="678"/>
      <c r="AV131" s="678"/>
      <c r="AW131" s="678"/>
      <c r="AX131" s="678"/>
      <c r="AY131" s="678"/>
      <c r="AZ131" s="678"/>
      <c r="BA131" s="678"/>
      <c r="BB131" s="678"/>
      <c r="BC131" s="678"/>
      <c r="BD131" s="678"/>
      <c r="BE131" s="678"/>
      <c r="BF131" s="678"/>
      <c r="BG131" s="678"/>
      <c r="BH131" s="678"/>
      <c r="BI131" s="678"/>
      <c r="BJ131" s="678"/>
      <c r="BK131" s="678"/>
      <c r="BL131" s="678"/>
      <c r="BM131" s="678"/>
      <c r="BN131" s="678"/>
      <c r="BO131" s="678"/>
      <c r="BP131" s="678"/>
      <c r="BQ131" s="678"/>
      <c r="BR131" s="678"/>
      <c r="BS131" s="678"/>
      <c r="BT131" s="678"/>
      <c r="BU131" s="678"/>
      <c r="BV131" s="678"/>
      <c r="BW131" s="678"/>
      <c r="BX131" s="678"/>
      <c r="BY131" s="678"/>
      <c r="BZ131" s="678"/>
      <c r="CA131" s="678"/>
      <c r="CB131" s="678"/>
      <c r="CC131" s="678"/>
      <c r="CD131" s="678"/>
      <c r="CE131" s="678"/>
      <c r="CF131" s="678"/>
      <c r="CG131" s="678"/>
      <c r="CH131" s="678"/>
      <c r="CI131" s="678"/>
      <c r="CJ131" s="678"/>
      <c r="CK131" s="678"/>
      <c r="CL131" s="678"/>
      <c r="CM131" s="678"/>
      <c r="CN131" s="678"/>
      <c r="CO131" s="678"/>
      <c r="CP131" s="678"/>
      <c r="CQ131" s="678"/>
      <c r="CR131" s="678"/>
      <c r="CS131" s="678"/>
      <c r="CT131" s="678"/>
      <c r="CU131" s="678"/>
      <c r="CV131" s="678"/>
      <c r="CW131" s="678"/>
      <c r="CX131" s="678"/>
      <c r="CY131" s="678"/>
      <c r="CZ131" s="678"/>
      <c r="DA131" s="678"/>
      <c r="DB131" s="678"/>
      <c r="DC131" s="678"/>
      <c r="DD131" s="678"/>
      <c r="DE131" s="678"/>
      <c r="DF131" s="678"/>
      <c r="DG131" s="678"/>
      <c r="DH131" s="678"/>
      <c r="DI131" s="678"/>
      <c r="DJ131" s="678"/>
      <c r="DK131" s="678"/>
      <c r="DL131" s="678"/>
      <c r="DM131" s="678"/>
      <c r="DN131" s="678"/>
      <c r="DO131" s="678"/>
      <c r="DP131" s="678"/>
      <c r="DQ131" s="678"/>
      <c r="DR131" s="678"/>
      <c r="DS131" s="678"/>
      <c r="DT131" s="678"/>
      <c r="DU131" s="678"/>
      <c r="DV131" s="678"/>
    </row>
    <row r="132" spans="1:126" ht="38.25">
      <c r="A132" s="566">
        <v>110</v>
      </c>
      <c r="B132" s="560">
        <f t="shared" si="40"/>
        <v>0</v>
      </c>
      <c r="C132" s="679" t="s">
        <v>711</v>
      </c>
      <c r="D132" s="677" t="str">
        <f>'G.LAP'!J25</f>
        <v>forintot kérek visszatéríteni , a fennmaradó összeget később esedékes iparűzési adó fizetési kötelezettségre kívánom felhasználni</v>
      </c>
      <c r="F132" s="675"/>
      <c r="G132" s="675"/>
      <c r="H132" s="675"/>
      <c r="I132" s="675"/>
      <c r="J132" s="675"/>
      <c r="K132" s="675"/>
      <c r="L132" s="675"/>
      <c r="M132" s="675"/>
      <c r="N132" s="675"/>
      <c r="O132" s="675"/>
      <c r="P132" s="675"/>
      <c r="Q132" s="675"/>
      <c r="R132" s="675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5"/>
      <c r="AD132" s="675"/>
      <c r="AE132" s="675"/>
      <c r="AF132" s="675"/>
      <c r="AG132" s="675"/>
      <c r="AH132" s="675"/>
      <c r="AI132" s="675"/>
      <c r="AJ132" s="675"/>
      <c r="AK132" s="675"/>
      <c r="AL132" s="675"/>
      <c r="AM132" s="675"/>
      <c r="AN132" s="675"/>
      <c r="AO132" s="675"/>
      <c r="AP132" s="675"/>
      <c r="AQ132" s="675"/>
      <c r="AR132" s="675"/>
      <c r="AS132" s="675"/>
      <c r="AT132" s="675"/>
      <c r="AU132" s="675"/>
      <c r="AV132" s="675"/>
      <c r="AW132" s="675"/>
      <c r="AX132" s="675"/>
      <c r="AY132" s="675"/>
      <c r="AZ132" s="675"/>
      <c r="BA132" s="675"/>
      <c r="BB132" s="675"/>
      <c r="BC132" s="675"/>
      <c r="BD132" s="675"/>
      <c r="BE132" s="675"/>
      <c r="BF132" s="675"/>
      <c r="BG132" s="675"/>
      <c r="BH132" s="675"/>
      <c r="BI132" s="675"/>
      <c r="BJ132" s="675"/>
      <c r="BK132" s="675"/>
      <c r="BL132" s="675"/>
      <c r="BM132" s="675"/>
      <c r="BN132" s="675"/>
      <c r="BO132" s="675"/>
      <c r="BP132" s="675"/>
      <c r="BQ132" s="675"/>
      <c r="BR132" s="675"/>
      <c r="BS132" s="675"/>
      <c r="BT132" s="675"/>
      <c r="BU132" s="675"/>
      <c r="BV132" s="675"/>
      <c r="BW132" s="675"/>
      <c r="BX132" s="675"/>
      <c r="BY132" s="675"/>
      <c r="BZ132" s="675"/>
      <c r="CA132" s="675"/>
      <c r="CB132" s="675"/>
      <c r="CC132" s="675"/>
      <c r="CD132" s="675"/>
      <c r="CE132" s="675"/>
      <c r="CF132" s="675"/>
      <c r="CG132" s="675"/>
      <c r="CH132" s="675"/>
      <c r="CI132" s="675"/>
      <c r="CJ132" s="675"/>
      <c r="CK132" s="675"/>
      <c r="CL132" s="675"/>
      <c r="CM132" s="675"/>
      <c r="CN132" s="675"/>
      <c r="CO132" s="675"/>
      <c r="CP132" s="675"/>
      <c r="CQ132" s="675"/>
      <c r="CR132" s="675"/>
      <c r="CS132" s="675"/>
      <c r="CT132" s="675"/>
      <c r="CU132" s="675"/>
      <c r="CV132" s="675"/>
      <c r="CW132" s="675"/>
      <c r="CX132" s="675"/>
      <c r="CY132" s="675"/>
      <c r="CZ132" s="675"/>
      <c r="DA132" s="675"/>
      <c r="DB132" s="675"/>
      <c r="DC132" s="675"/>
      <c r="DD132" s="675"/>
      <c r="DE132" s="675"/>
      <c r="DF132" s="675"/>
      <c r="DG132" s="675"/>
      <c r="DH132" s="675"/>
      <c r="DI132" s="675"/>
      <c r="DJ132" s="675"/>
      <c r="DK132" s="675"/>
      <c r="DL132" s="675"/>
      <c r="DM132" s="675"/>
      <c r="DN132" s="675"/>
      <c r="DO132" s="675"/>
      <c r="DP132" s="675"/>
      <c r="DQ132" s="675"/>
      <c r="DR132" s="675"/>
      <c r="DS132" s="675"/>
      <c r="DT132" s="675"/>
      <c r="DU132" s="675"/>
      <c r="DV132" s="675"/>
    </row>
    <row r="133" spans="1:126" ht="12.75">
      <c r="A133" s="566">
        <v>111</v>
      </c>
      <c r="B133" s="560">
        <f t="shared" si="40"/>
        <v>0</v>
      </c>
      <c r="C133" s="676" t="s">
        <v>617</v>
      </c>
      <c r="D133" s="677" t="str">
        <f>'G.LAP'!F27</f>
        <v>4. A túlfizetés összegéből</v>
      </c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8"/>
      <c r="R133" s="678"/>
      <c r="S133" s="678"/>
      <c r="T133" s="678"/>
      <c r="U133" s="678"/>
      <c r="V133" s="678"/>
      <c r="W133" s="678"/>
      <c r="X133" s="678"/>
      <c r="Y133" s="678"/>
      <c r="Z133" s="678"/>
      <c r="AA133" s="678"/>
      <c r="AB133" s="678"/>
      <c r="AC133" s="678"/>
      <c r="AD133" s="678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8"/>
      <c r="AP133" s="678"/>
      <c r="AQ133" s="678"/>
      <c r="AR133" s="678"/>
      <c r="AS133" s="678"/>
      <c r="AT133" s="678"/>
      <c r="AU133" s="678"/>
      <c r="AV133" s="678"/>
      <c r="AW133" s="678"/>
      <c r="AX133" s="678"/>
      <c r="AY133" s="678"/>
      <c r="AZ133" s="678"/>
      <c r="BA133" s="678"/>
      <c r="BB133" s="678"/>
      <c r="BC133" s="678"/>
      <c r="BD133" s="678"/>
      <c r="BE133" s="678"/>
      <c r="BF133" s="678"/>
      <c r="BG133" s="678"/>
      <c r="BH133" s="678"/>
      <c r="BI133" s="678"/>
      <c r="BJ133" s="678"/>
      <c r="BK133" s="678"/>
      <c r="BL133" s="678"/>
      <c r="BM133" s="678"/>
      <c r="BN133" s="678"/>
      <c r="BO133" s="678"/>
      <c r="BP133" s="678"/>
      <c r="BQ133" s="678"/>
      <c r="BR133" s="678"/>
      <c r="BS133" s="678"/>
      <c r="BT133" s="678"/>
      <c r="BU133" s="678"/>
      <c r="BV133" s="678"/>
      <c r="BW133" s="678"/>
      <c r="BX133" s="678"/>
      <c r="BY133" s="678"/>
      <c r="BZ133" s="678"/>
      <c r="CA133" s="678"/>
      <c r="CB133" s="678"/>
      <c r="CC133" s="678"/>
      <c r="CD133" s="678"/>
      <c r="CE133" s="678"/>
      <c r="CF133" s="678"/>
      <c r="CG133" s="678"/>
      <c r="CH133" s="678"/>
      <c r="CI133" s="678"/>
      <c r="CJ133" s="678"/>
      <c r="CK133" s="678"/>
      <c r="CL133" s="678"/>
      <c r="CM133" s="678"/>
      <c r="CN133" s="678"/>
      <c r="CO133" s="678"/>
      <c r="CP133" s="678"/>
      <c r="CQ133" s="678"/>
      <c r="CR133" s="678"/>
      <c r="CS133" s="678"/>
      <c r="CT133" s="678"/>
      <c r="CU133" s="678"/>
      <c r="CV133" s="678"/>
      <c r="CW133" s="678"/>
      <c r="CX133" s="678"/>
      <c r="CY133" s="678"/>
      <c r="CZ133" s="678"/>
      <c r="DA133" s="678"/>
      <c r="DB133" s="678"/>
      <c r="DC133" s="678"/>
      <c r="DD133" s="678"/>
      <c r="DE133" s="678"/>
      <c r="DF133" s="678"/>
      <c r="DG133" s="678"/>
      <c r="DH133" s="678"/>
      <c r="DI133" s="678"/>
      <c r="DJ133" s="678"/>
      <c r="DK133" s="678"/>
      <c r="DL133" s="678"/>
      <c r="DM133" s="678"/>
      <c r="DN133" s="678"/>
      <c r="DO133" s="678"/>
      <c r="DP133" s="678"/>
      <c r="DQ133" s="678"/>
      <c r="DR133" s="678"/>
      <c r="DS133" s="678"/>
      <c r="DT133" s="678"/>
      <c r="DU133" s="678"/>
      <c r="DV133" s="678"/>
    </row>
    <row r="134" spans="1:126" ht="12.75">
      <c r="A134" s="566">
        <v>112</v>
      </c>
      <c r="B134" s="560">
        <f t="shared" si="40"/>
        <v>0</v>
      </c>
      <c r="C134" s="679" t="s">
        <v>711</v>
      </c>
      <c r="D134" s="521" t="str">
        <f>'G.LAP'!J27</f>
        <v>forintot kérek visszatéríteni ,</v>
      </c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  <c r="AL134" s="675"/>
      <c r="AM134" s="675"/>
      <c r="AN134" s="675"/>
      <c r="AO134" s="675"/>
      <c r="AP134" s="675"/>
      <c r="AQ134" s="675"/>
      <c r="AR134" s="675"/>
      <c r="AS134" s="675"/>
      <c r="AT134" s="675"/>
      <c r="AU134" s="675"/>
      <c r="AV134" s="675"/>
      <c r="AW134" s="675"/>
      <c r="AX134" s="675"/>
      <c r="AY134" s="675"/>
      <c r="AZ134" s="675"/>
      <c r="BA134" s="675"/>
      <c r="BB134" s="675"/>
      <c r="BC134" s="675"/>
      <c r="BD134" s="675"/>
      <c r="BE134" s="675"/>
      <c r="BF134" s="675"/>
      <c r="BG134" s="675"/>
      <c r="BH134" s="675"/>
      <c r="BI134" s="675"/>
      <c r="BJ134" s="675"/>
      <c r="BK134" s="675"/>
      <c r="BL134" s="675"/>
      <c r="BM134" s="675"/>
      <c r="BN134" s="675"/>
      <c r="BO134" s="675"/>
      <c r="BP134" s="675"/>
      <c r="BQ134" s="675"/>
      <c r="BR134" s="675"/>
      <c r="BS134" s="675"/>
      <c r="BT134" s="675"/>
      <c r="BU134" s="675"/>
      <c r="BV134" s="675"/>
      <c r="BW134" s="675"/>
      <c r="BX134" s="675"/>
      <c r="BY134" s="675"/>
      <c r="BZ134" s="675"/>
      <c r="CA134" s="675"/>
      <c r="CB134" s="675"/>
      <c r="CC134" s="675"/>
      <c r="CD134" s="675"/>
      <c r="CE134" s="675"/>
      <c r="CF134" s="675"/>
      <c r="CG134" s="675"/>
      <c r="CH134" s="675"/>
      <c r="CI134" s="675"/>
      <c r="CJ134" s="675"/>
      <c r="CK134" s="675"/>
      <c r="CL134" s="675"/>
      <c r="CM134" s="675"/>
      <c r="CN134" s="675"/>
      <c r="CO134" s="675"/>
      <c r="CP134" s="675"/>
      <c r="CQ134" s="675"/>
      <c r="CR134" s="675"/>
      <c r="CS134" s="675"/>
      <c r="CT134" s="675"/>
      <c r="CU134" s="675"/>
      <c r="CV134" s="675"/>
      <c r="CW134" s="675"/>
      <c r="CX134" s="675"/>
      <c r="CY134" s="675"/>
      <c r="CZ134" s="675"/>
      <c r="DA134" s="675"/>
      <c r="DB134" s="675"/>
      <c r="DC134" s="675"/>
      <c r="DD134" s="675"/>
      <c r="DE134" s="675"/>
      <c r="DF134" s="675"/>
      <c r="DG134" s="675"/>
      <c r="DH134" s="675"/>
      <c r="DI134" s="675"/>
      <c r="DJ134" s="675"/>
      <c r="DK134" s="675"/>
      <c r="DL134" s="675"/>
      <c r="DM134" s="675"/>
      <c r="DN134" s="675"/>
      <c r="DO134" s="675"/>
      <c r="DP134" s="675"/>
      <c r="DQ134" s="675"/>
      <c r="DR134" s="675"/>
      <c r="DS134" s="675"/>
      <c r="DT134" s="675"/>
      <c r="DU134" s="675"/>
      <c r="DV134" s="675"/>
    </row>
    <row r="135" spans="1:126" ht="38.25">
      <c r="A135" s="566">
        <v>113</v>
      </c>
      <c r="B135" s="560">
        <f t="shared" si="40"/>
        <v>0</v>
      </c>
      <c r="C135" s="679" t="s">
        <v>711</v>
      </c>
      <c r="D135" s="677" t="str">
        <f>'G.LAP'!P27</f>
        <v>forintot kérek más adónemben/hatóságnál nyilvántartott lejárt esedékességű köztartozásra átvezetni,</v>
      </c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5"/>
      <c r="W135" s="675"/>
      <c r="X135" s="675"/>
      <c r="Y135" s="675"/>
      <c r="Z135" s="675"/>
      <c r="AA135" s="675"/>
      <c r="AB135" s="675"/>
      <c r="AC135" s="675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675"/>
      <c r="AS135" s="675"/>
      <c r="AT135" s="675"/>
      <c r="AU135" s="675"/>
      <c r="AV135" s="675"/>
      <c r="AW135" s="675"/>
      <c r="AX135" s="675"/>
      <c r="AY135" s="675"/>
      <c r="AZ135" s="675"/>
      <c r="BA135" s="675"/>
      <c r="BB135" s="675"/>
      <c r="BC135" s="675"/>
      <c r="BD135" s="675"/>
      <c r="BE135" s="675"/>
      <c r="BF135" s="675"/>
      <c r="BG135" s="675"/>
      <c r="BH135" s="675"/>
      <c r="BI135" s="675"/>
      <c r="BJ135" s="675"/>
      <c r="BK135" s="675"/>
      <c r="BL135" s="675"/>
      <c r="BM135" s="675"/>
      <c r="BN135" s="675"/>
      <c r="BO135" s="675"/>
      <c r="BP135" s="675"/>
      <c r="BQ135" s="675"/>
      <c r="BR135" s="675"/>
      <c r="BS135" s="675"/>
      <c r="BT135" s="675"/>
      <c r="BU135" s="675"/>
      <c r="BV135" s="675"/>
      <c r="BW135" s="675"/>
      <c r="BX135" s="675"/>
      <c r="BY135" s="675"/>
      <c r="BZ135" s="675"/>
      <c r="CA135" s="675"/>
      <c r="CB135" s="675"/>
      <c r="CC135" s="675"/>
      <c r="CD135" s="675"/>
      <c r="CE135" s="675"/>
      <c r="CF135" s="675"/>
      <c r="CG135" s="675"/>
      <c r="CH135" s="675"/>
      <c r="CI135" s="675"/>
      <c r="CJ135" s="675"/>
      <c r="CK135" s="675"/>
      <c r="CL135" s="675"/>
      <c r="CM135" s="675"/>
      <c r="CN135" s="675"/>
      <c r="CO135" s="675"/>
      <c r="CP135" s="675"/>
      <c r="CQ135" s="675"/>
      <c r="CR135" s="675"/>
      <c r="CS135" s="675"/>
      <c r="CT135" s="675"/>
      <c r="CU135" s="675"/>
      <c r="CV135" s="675"/>
      <c r="CW135" s="675"/>
      <c r="CX135" s="675"/>
      <c r="CY135" s="675"/>
      <c r="CZ135" s="675"/>
      <c r="DA135" s="675"/>
      <c r="DB135" s="675"/>
      <c r="DC135" s="675"/>
      <c r="DD135" s="675"/>
      <c r="DE135" s="675"/>
      <c r="DF135" s="675"/>
      <c r="DG135" s="675"/>
      <c r="DH135" s="675"/>
      <c r="DI135" s="675"/>
      <c r="DJ135" s="675"/>
      <c r="DK135" s="675"/>
      <c r="DL135" s="675"/>
      <c r="DM135" s="675"/>
      <c r="DN135" s="675"/>
      <c r="DO135" s="675"/>
      <c r="DP135" s="675"/>
      <c r="DQ135" s="675"/>
      <c r="DR135" s="675"/>
      <c r="DS135" s="675"/>
      <c r="DT135" s="675"/>
      <c r="DU135" s="675"/>
      <c r="DV135" s="675"/>
    </row>
    <row r="136" spans="1:126" ht="12.75">
      <c r="A136" s="566">
        <v>114</v>
      </c>
      <c r="B136" s="560">
        <f t="shared" si="40"/>
        <v>0</v>
      </c>
      <c r="C136" s="676" t="s">
        <v>617</v>
      </c>
      <c r="D136" s="521" t="str">
        <f>'G.LAP'!F30</f>
        <v>5. A túlfizetés összegéből</v>
      </c>
      <c r="F136" s="678"/>
      <c r="G136" s="678"/>
      <c r="H136" s="678"/>
      <c r="I136" s="678"/>
      <c r="J136" s="678"/>
      <c r="K136" s="678"/>
      <c r="L136" s="678"/>
      <c r="M136" s="678"/>
      <c r="N136" s="678"/>
      <c r="O136" s="678"/>
      <c r="P136" s="678"/>
      <c r="Q136" s="678"/>
      <c r="R136" s="678"/>
      <c r="S136" s="678"/>
      <c r="T136" s="678"/>
      <c r="U136" s="678"/>
      <c r="V136" s="678"/>
      <c r="W136" s="678"/>
      <c r="X136" s="678"/>
      <c r="Y136" s="678"/>
      <c r="Z136" s="678"/>
      <c r="AA136" s="678"/>
      <c r="AB136" s="678"/>
      <c r="AC136" s="678"/>
      <c r="AD136" s="678"/>
      <c r="AE136" s="678"/>
      <c r="AF136" s="678"/>
      <c r="AG136" s="678"/>
      <c r="AH136" s="678"/>
      <c r="AI136" s="678"/>
      <c r="AJ136" s="678"/>
      <c r="AK136" s="678"/>
      <c r="AL136" s="678"/>
      <c r="AM136" s="678"/>
      <c r="AN136" s="678"/>
      <c r="AO136" s="678"/>
      <c r="AP136" s="678"/>
      <c r="AQ136" s="678"/>
      <c r="AR136" s="678"/>
      <c r="AS136" s="678"/>
      <c r="AT136" s="678"/>
      <c r="AU136" s="678"/>
      <c r="AV136" s="678"/>
      <c r="AW136" s="678"/>
      <c r="AX136" s="678"/>
      <c r="AY136" s="678"/>
      <c r="AZ136" s="678"/>
      <c r="BA136" s="678"/>
      <c r="BB136" s="678"/>
      <c r="BC136" s="678"/>
      <c r="BD136" s="678"/>
      <c r="BE136" s="678"/>
      <c r="BF136" s="678"/>
      <c r="BG136" s="678"/>
      <c r="BH136" s="678"/>
      <c r="BI136" s="678"/>
      <c r="BJ136" s="678"/>
      <c r="BK136" s="678"/>
      <c r="BL136" s="678"/>
      <c r="BM136" s="678"/>
      <c r="BN136" s="678"/>
      <c r="BO136" s="678"/>
      <c r="BP136" s="678"/>
      <c r="BQ136" s="678"/>
      <c r="BR136" s="678"/>
      <c r="BS136" s="678"/>
      <c r="BT136" s="678"/>
      <c r="BU136" s="678"/>
      <c r="BV136" s="678"/>
      <c r="BW136" s="678"/>
      <c r="BX136" s="678"/>
      <c r="BY136" s="678"/>
      <c r="BZ136" s="678"/>
      <c r="CA136" s="678"/>
      <c r="CB136" s="678"/>
      <c r="CC136" s="678"/>
      <c r="CD136" s="678"/>
      <c r="CE136" s="678"/>
      <c r="CF136" s="678"/>
      <c r="CG136" s="678"/>
      <c r="CH136" s="678"/>
      <c r="CI136" s="678"/>
      <c r="CJ136" s="678"/>
      <c r="CK136" s="678"/>
      <c r="CL136" s="678"/>
      <c r="CM136" s="678"/>
      <c r="CN136" s="678"/>
      <c r="CO136" s="678"/>
      <c r="CP136" s="678"/>
      <c r="CQ136" s="678"/>
      <c r="CR136" s="678"/>
      <c r="CS136" s="678"/>
      <c r="CT136" s="678"/>
      <c r="CU136" s="678"/>
      <c r="CV136" s="678"/>
      <c r="CW136" s="678"/>
      <c r="CX136" s="678"/>
      <c r="CY136" s="678"/>
      <c r="CZ136" s="678"/>
      <c r="DA136" s="678"/>
      <c r="DB136" s="678"/>
      <c r="DC136" s="678"/>
      <c r="DD136" s="678"/>
      <c r="DE136" s="678"/>
      <c r="DF136" s="678"/>
      <c r="DG136" s="678"/>
      <c r="DH136" s="678"/>
      <c r="DI136" s="678"/>
      <c r="DJ136" s="678"/>
      <c r="DK136" s="678"/>
      <c r="DL136" s="678"/>
      <c r="DM136" s="678"/>
      <c r="DN136" s="678"/>
      <c r="DO136" s="678"/>
      <c r="DP136" s="678"/>
      <c r="DQ136" s="678"/>
      <c r="DR136" s="678"/>
      <c r="DS136" s="678"/>
      <c r="DT136" s="678"/>
      <c r="DU136" s="678"/>
      <c r="DV136" s="678"/>
    </row>
    <row r="137" spans="1:126" ht="51">
      <c r="A137" s="566">
        <v>115</v>
      </c>
      <c r="B137" s="560">
        <f t="shared" si="40"/>
        <v>0</v>
      </c>
      <c r="C137" s="679" t="s">
        <v>712</v>
      </c>
      <c r="D137" s="677" t="str">
        <f>'G.LAP'!J30</f>
        <v>forintot kérek más adónemben/hatóságnál nyilvántartott lejárt esedékességű köztartozásra átvezetni, a fennmaradó összeget később esedékes iparűzési adó fizetési</v>
      </c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5"/>
      <c r="R137" s="675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675"/>
      <c r="AF137" s="675"/>
      <c r="AG137" s="675"/>
      <c r="AH137" s="675"/>
      <c r="AI137" s="675"/>
      <c r="AJ137" s="675"/>
      <c r="AK137" s="675"/>
      <c r="AL137" s="675"/>
      <c r="AM137" s="675"/>
      <c r="AN137" s="675"/>
      <c r="AO137" s="675"/>
      <c r="AP137" s="675"/>
      <c r="AQ137" s="675"/>
      <c r="AR137" s="675"/>
      <c r="AS137" s="675"/>
      <c r="AT137" s="675"/>
      <c r="AU137" s="675"/>
      <c r="AV137" s="675"/>
      <c r="AW137" s="675"/>
      <c r="AX137" s="675"/>
      <c r="AY137" s="675"/>
      <c r="AZ137" s="675"/>
      <c r="BA137" s="675"/>
      <c r="BB137" s="675"/>
      <c r="BC137" s="675"/>
      <c r="BD137" s="675"/>
      <c r="BE137" s="675"/>
      <c r="BF137" s="675"/>
      <c r="BG137" s="675"/>
      <c r="BH137" s="675"/>
      <c r="BI137" s="675"/>
      <c r="BJ137" s="675"/>
      <c r="BK137" s="675"/>
      <c r="BL137" s="675"/>
      <c r="BM137" s="675"/>
      <c r="BN137" s="675"/>
      <c r="BO137" s="675"/>
      <c r="BP137" s="675"/>
      <c r="BQ137" s="675"/>
      <c r="BR137" s="675"/>
      <c r="BS137" s="675"/>
      <c r="BT137" s="675"/>
      <c r="BU137" s="675"/>
      <c r="BV137" s="675"/>
      <c r="BW137" s="675"/>
      <c r="BX137" s="675"/>
      <c r="BY137" s="675"/>
      <c r="BZ137" s="675"/>
      <c r="CA137" s="675"/>
      <c r="CB137" s="675"/>
      <c r="CC137" s="675"/>
      <c r="CD137" s="675"/>
      <c r="CE137" s="675"/>
      <c r="CF137" s="675"/>
      <c r="CG137" s="675"/>
      <c r="CH137" s="675"/>
      <c r="CI137" s="675"/>
      <c r="CJ137" s="675"/>
      <c r="CK137" s="675"/>
      <c r="CL137" s="675"/>
      <c r="CM137" s="675"/>
      <c r="CN137" s="675"/>
      <c r="CO137" s="675"/>
      <c r="CP137" s="675"/>
      <c r="CQ137" s="675"/>
      <c r="CR137" s="675"/>
      <c r="CS137" s="675"/>
      <c r="CT137" s="675"/>
      <c r="CU137" s="675"/>
      <c r="CV137" s="675"/>
      <c r="CW137" s="675"/>
      <c r="CX137" s="675"/>
      <c r="CY137" s="675"/>
      <c r="CZ137" s="675"/>
      <c r="DA137" s="675"/>
      <c r="DB137" s="675"/>
      <c r="DC137" s="675"/>
      <c r="DD137" s="675"/>
      <c r="DE137" s="675"/>
      <c r="DF137" s="675"/>
      <c r="DG137" s="675"/>
      <c r="DH137" s="675"/>
      <c r="DI137" s="675"/>
      <c r="DJ137" s="675"/>
      <c r="DK137" s="675"/>
      <c r="DL137" s="675"/>
      <c r="DM137" s="675"/>
      <c r="DN137" s="675"/>
      <c r="DO137" s="675"/>
      <c r="DP137" s="675"/>
      <c r="DQ137" s="675"/>
      <c r="DR137" s="675"/>
      <c r="DS137" s="675"/>
      <c r="DT137" s="675"/>
      <c r="DU137" s="675"/>
      <c r="DV137" s="675"/>
    </row>
    <row r="138" spans="1:126" ht="12.75">
      <c r="A138" s="566">
        <v>116</v>
      </c>
      <c r="B138" s="560">
        <f t="shared" si="40"/>
        <v>0</v>
      </c>
      <c r="C138" s="676" t="s">
        <v>617</v>
      </c>
      <c r="D138" s="521" t="str">
        <f>'G.LAP'!F33</f>
        <v>6. A túlfizetés teljes összegének visszatérítését kérem</v>
      </c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5"/>
      <c r="R138" s="675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675"/>
      <c r="BC138" s="675"/>
      <c r="BD138" s="675"/>
      <c r="BE138" s="675"/>
      <c r="BF138" s="675"/>
      <c r="BG138" s="675"/>
      <c r="BH138" s="675"/>
      <c r="BI138" s="675"/>
      <c r="BJ138" s="675"/>
      <c r="BK138" s="675"/>
      <c r="BL138" s="675"/>
      <c r="BM138" s="675"/>
      <c r="BN138" s="675"/>
      <c r="BO138" s="675"/>
      <c r="BP138" s="675"/>
      <c r="BQ138" s="675"/>
      <c r="BR138" s="675"/>
      <c r="BS138" s="675"/>
      <c r="BT138" s="675"/>
      <c r="BU138" s="675"/>
      <c r="BV138" s="675"/>
      <c r="BW138" s="675"/>
      <c r="BX138" s="675"/>
      <c r="BY138" s="675"/>
      <c r="BZ138" s="675"/>
      <c r="CA138" s="675"/>
      <c r="CB138" s="675"/>
      <c r="CC138" s="675"/>
      <c r="CD138" s="675"/>
      <c r="CE138" s="675"/>
      <c r="CF138" s="675"/>
      <c r="CG138" s="675"/>
      <c r="CH138" s="675"/>
      <c r="CI138" s="675"/>
      <c r="CJ138" s="675"/>
      <c r="CK138" s="675"/>
      <c r="CL138" s="675"/>
      <c r="CM138" s="675"/>
      <c r="CN138" s="675"/>
      <c r="CO138" s="675"/>
      <c r="CP138" s="675"/>
      <c r="CQ138" s="675"/>
      <c r="CR138" s="675"/>
      <c r="CS138" s="675"/>
      <c r="CT138" s="675"/>
      <c r="CU138" s="675"/>
      <c r="CV138" s="675"/>
      <c r="CW138" s="675"/>
      <c r="CX138" s="675"/>
      <c r="CY138" s="675"/>
      <c r="CZ138" s="675"/>
      <c r="DA138" s="675"/>
      <c r="DB138" s="675"/>
      <c r="DC138" s="675"/>
      <c r="DD138" s="675"/>
      <c r="DE138" s="675"/>
      <c r="DF138" s="675"/>
      <c r="DG138" s="675"/>
      <c r="DH138" s="675"/>
      <c r="DI138" s="675"/>
      <c r="DJ138" s="675"/>
      <c r="DK138" s="675"/>
      <c r="DL138" s="675"/>
      <c r="DM138" s="675"/>
      <c r="DN138" s="675"/>
      <c r="DO138" s="675"/>
      <c r="DP138" s="675"/>
      <c r="DQ138" s="675"/>
      <c r="DR138" s="675"/>
      <c r="DS138" s="675"/>
      <c r="DT138" s="675"/>
      <c r="DU138" s="675"/>
      <c r="DV138" s="675"/>
    </row>
    <row r="139" spans="1:126" ht="12.75">
      <c r="A139" s="566">
        <v>117</v>
      </c>
      <c r="B139" s="560">
        <f t="shared" si="40"/>
        <v>0</v>
      </c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675"/>
      <c r="S139" s="675"/>
      <c r="T139" s="675"/>
      <c r="U139" s="675"/>
      <c r="V139" s="675"/>
      <c r="W139" s="675"/>
      <c r="X139" s="675"/>
      <c r="Y139" s="675"/>
      <c r="Z139" s="675"/>
      <c r="AA139" s="675"/>
      <c r="AB139" s="675"/>
      <c r="AC139" s="675"/>
      <c r="AD139" s="675"/>
      <c r="AE139" s="675"/>
      <c r="AF139" s="675"/>
      <c r="AG139" s="675"/>
      <c r="AH139" s="675"/>
      <c r="AI139" s="675"/>
      <c r="AJ139" s="675"/>
      <c r="AK139" s="675"/>
      <c r="AL139" s="675"/>
      <c r="AM139" s="675"/>
      <c r="AN139" s="675"/>
      <c r="AO139" s="675"/>
      <c r="AP139" s="675"/>
      <c r="AQ139" s="675"/>
      <c r="AR139" s="675"/>
      <c r="AS139" s="675"/>
      <c r="AT139" s="675"/>
      <c r="AU139" s="675"/>
      <c r="AV139" s="675"/>
      <c r="AW139" s="675"/>
      <c r="AX139" s="675"/>
      <c r="AY139" s="675"/>
      <c r="AZ139" s="675"/>
      <c r="BA139" s="675"/>
      <c r="BB139" s="675"/>
      <c r="BC139" s="675"/>
      <c r="BD139" s="675"/>
      <c r="BE139" s="675"/>
      <c r="BF139" s="675"/>
      <c r="BG139" s="675"/>
      <c r="BH139" s="675"/>
      <c r="BI139" s="675"/>
      <c r="BJ139" s="675"/>
      <c r="BK139" s="675"/>
      <c r="BL139" s="675"/>
      <c r="BM139" s="675"/>
      <c r="BN139" s="675"/>
      <c r="BO139" s="675"/>
      <c r="BP139" s="675"/>
      <c r="BQ139" s="675"/>
      <c r="BR139" s="675"/>
      <c r="BS139" s="675"/>
      <c r="BT139" s="675"/>
      <c r="BU139" s="675"/>
      <c r="BV139" s="675"/>
      <c r="BW139" s="675"/>
      <c r="BX139" s="675"/>
      <c r="BY139" s="675"/>
      <c r="BZ139" s="675"/>
      <c r="CA139" s="675"/>
      <c r="CB139" s="675"/>
      <c r="CC139" s="675"/>
      <c r="CD139" s="675"/>
      <c r="CE139" s="675"/>
      <c r="CF139" s="675"/>
      <c r="CG139" s="675"/>
      <c r="CH139" s="675"/>
      <c r="CI139" s="675"/>
      <c r="CJ139" s="675"/>
      <c r="CK139" s="675"/>
      <c r="CL139" s="675"/>
      <c r="CM139" s="675"/>
      <c r="CN139" s="675"/>
      <c r="CO139" s="675"/>
      <c r="CP139" s="675"/>
      <c r="CQ139" s="675"/>
      <c r="CR139" s="675"/>
      <c r="CS139" s="675"/>
      <c r="CT139" s="675"/>
      <c r="CU139" s="675"/>
      <c r="CV139" s="675"/>
      <c r="CW139" s="675"/>
      <c r="CX139" s="675"/>
      <c r="CY139" s="675"/>
      <c r="CZ139" s="675"/>
      <c r="DA139" s="675"/>
      <c r="DB139" s="675"/>
      <c r="DC139" s="675"/>
      <c r="DD139" s="675"/>
      <c r="DE139" s="675"/>
      <c r="DF139" s="675"/>
      <c r="DG139" s="675"/>
      <c r="DH139" s="675"/>
      <c r="DI139" s="675"/>
      <c r="DJ139" s="675"/>
      <c r="DK139" s="675"/>
      <c r="DL139" s="675"/>
      <c r="DM139" s="675"/>
      <c r="DN139" s="675"/>
      <c r="DO139" s="675"/>
      <c r="DP139" s="675"/>
      <c r="DQ139" s="675"/>
      <c r="DR139" s="675"/>
      <c r="DS139" s="675"/>
      <c r="DT139" s="675"/>
      <c r="DU139" s="675"/>
      <c r="DV139" s="675"/>
    </row>
    <row r="140" spans="1:126" ht="12.75">
      <c r="A140" s="566">
        <v>118</v>
      </c>
      <c r="B140" s="560" t="str">
        <f t="shared" si="40"/>
        <v>X</v>
      </c>
      <c r="C140" s="676" t="s">
        <v>617</v>
      </c>
      <c r="D140" s="521" t="s">
        <v>713</v>
      </c>
      <c r="F140" s="680" t="s">
        <v>617</v>
      </c>
      <c r="G140" s="675"/>
      <c r="H140" s="675"/>
      <c r="I140" s="675"/>
      <c r="J140" s="675"/>
      <c r="K140" s="675"/>
      <c r="L140" s="675"/>
      <c r="M140" s="675"/>
      <c r="N140" s="675"/>
      <c r="O140" s="675"/>
      <c r="P140" s="675"/>
      <c r="Q140" s="675"/>
      <c r="R140" s="675"/>
      <c r="S140" s="675"/>
      <c r="T140" s="675"/>
      <c r="U140" s="675"/>
      <c r="V140" s="675"/>
      <c r="W140" s="675"/>
      <c r="X140" s="675"/>
      <c r="Y140" s="675"/>
      <c r="Z140" s="675"/>
      <c r="AA140" s="675"/>
      <c r="AB140" s="675"/>
      <c r="AC140" s="675"/>
      <c r="AD140" s="675"/>
      <c r="AE140" s="675"/>
      <c r="AF140" s="675"/>
      <c r="AG140" s="675"/>
      <c r="AH140" s="675"/>
      <c r="AI140" s="675"/>
      <c r="AJ140" s="675"/>
      <c r="AK140" s="675"/>
      <c r="AL140" s="675"/>
      <c r="AM140" s="675"/>
      <c r="AN140" s="675"/>
      <c r="AO140" s="675"/>
      <c r="AP140" s="675"/>
      <c r="AQ140" s="675"/>
      <c r="AR140" s="675"/>
      <c r="AS140" s="675"/>
      <c r="AT140" s="675"/>
      <c r="AU140" s="675"/>
      <c r="AV140" s="675"/>
      <c r="AW140" s="675"/>
      <c r="AX140" s="675"/>
      <c r="AY140" s="675"/>
      <c r="AZ140" s="675"/>
      <c r="BA140" s="675"/>
      <c r="BB140" s="675"/>
      <c r="BC140" s="675"/>
      <c r="BD140" s="675"/>
      <c r="BE140" s="675"/>
      <c r="BF140" s="675"/>
      <c r="BG140" s="675"/>
      <c r="BH140" s="675"/>
      <c r="BI140" s="675"/>
      <c r="BJ140" s="675"/>
      <c r="BK140" s="675"/>
      <c r="BL140" s="675"/>
      <c r="BM140" s="675"/>
      <c r="BN140" s="675"/>
      <c r="BO140" s="675"/>
      <c r="BP140" s="675"/>
      <c r="BQ140" s="675"/>
      <c r="BR140" s="675"/>
      <c r="BS140" s="675"/>
      <c r="BT140" s="675"/>
      <c r="BU140" s="675"/>
      <c r="BV140" s="675"/>
      <c r="BW140" s="675"/>
      <c r="BX140" s="675"/>
      <c r="BY140" s="675"/>
      <c r="BZ140" s="675"/>
      <c r="CA140" s="675"/>
      <c r="CB140" s="675"/>
      <c r="CC140" s="675"/>
      <c r="CD140" s="675"/>
      <c r="CE140" s="675"/>
      <c r="CF140" s="675"/>
      <c r="CG140" s="675"/>
      <c r="CH140" s="675"/>
      <c r="CI140" s="675"/>
      <c r="CJ140" s="675"/>
      <c r="CK140" s="675"/>
      <c r="CL140" s="675"/>
      <c r="CM140" s="675"/>
      <c r="CN140" s="675"/>
      <c r="CO140" s="675"/>
      <c r="CP140" s="675"/>
      <c r="CQ140" s="675"/>
      <c r="CR140" s="675"/>
      <c r="CS140" s="675"/>
      <c r="CT140" s="675"/>
      <c r="CU140" s="675"/>
      <c r="CV140" s="675"/>
      <c r="CW140" s="675"/>
      <c r="CX140" s="675"/>
      <c r="CY140" s="675"/>
      <c r="CZ140" s="675"/>
      <c r="DA140" s="675"/>
      <c r="DB140" s="675"/>
      <c r="DC140" s="675"/>
      <c r="DD140" s="675"/>
      <c r="DE140" s="675"/>
      <c r="DF140" s="675"/>
      <c r="DG140" s="675"/>
      <c r="DH140" s="675"/>
      <c r="DI140" s="675"/>
      <c r="DJ140" s="675"/>
      <c r="DK140" s="675"/>
      <c r="DL140" s="675"/>
      <c r="DM140" s="675"/>
      <c r="DN140" s="675"/>
      <c r="DO140" s="675"/>
      <c r="DP140" s="675"/>
      <c r="DQ140" s="675"/>
      <c r="DR140" s="675"/>
      <c r="DS140" s="675"/>
      <c r="DT140" s="675"/>
      <c r="DU140" s="675"/>
      <c r="DV140" s="675"/>
    </row>
    <row r="141" spans="1:126" ht="12.75">
      <c r="A141" s="566">
        <v>119</v>
      </c>
      <c r="B141" s="560">
        <f t="shared" si="40"/>
        <v>0</v>
      </c>
      <c r="F141" s="675"/>
      <c r="G141" s="675"/>
      <c r="H141" s="675"/>
      <c r="I141" s="675"/>
      <c r="J141" s="675"/>
      <c r="K141" s="675"/>
      <c r="L141" s="675"/>
      <c r="M141" s="675"/>
      <c r="N141" s="675"/>
      <c r="O141" s="675"/>
      <c r="P141" s="675"/>
      <c r="Q141" s="675"/>
      <c r="R141" s="675"/>
      <c r="S141" s="675"/>
      <c r="T141" s="675"/>
      <c r="U141" s="675"/>
      <c r="V141" s="675"/>
      <c r="W141" s="675"/>
      <c r="X141" s="675"/>
      <c r="Y141" s="675"/>
      <c r="Z141" s="675"/>
      <c r="AA141" s="675"/>
      <c r="AB141" s="675"/>
      <c r="AC141" s="675"/>
      <c r="AD141" s="675"/>
      <c r="AE141" s="675"/>
      <c r="AF141" s="675"/>
      <c r="AG141" s="675"/>
      <c r="AH141" s="675"/>
      <c r="AI141" s="675"/>
      <c r="AJ141" s="675"/>
      <c r="AK141" s="675"/>
      <c r="AL141" s="675"/>
      <c r="AM141" s="675"/>
      <c r="AN141" s="675"/>
      <c r="AO141" s="675"/>
      <c r="AP141" s="675"/>
      <c r="AQ141" s="675"/>
      <c r="AR141" s="675"/>
      <c r="AS141" s="675"/>
      <c r="AT141" s="675"/>
      <c r="AU141" s="675"/>
      <c r="AV141" s="675"/>
      <c r="AW141" s="675"/>
      <c r="AX141" s="675"/>
      <c r="AY141" s="675"/>
      <c r="AZ141" s="675"/>
      <c r="BA141" s="675"/>
      <c r="BB141" s="675"/>
      <c r="BC141" s="675"/>
      <c r="BD141" s="675"/>
      <c r="BE141" s="675"/>
      <c r="BF141" s="675"/>
      <c r="BG141" s="675"/>
      <c r="BH141" s="675"/>
      <c r="BI141" s="675"/>
      <c r="BJ141" s="675"/>
      <c r="BK141" s="675"/>
      <c r="BL141" s="675"/>
      <c r="BM141" s="675"/>
      <c r="BN141" s="675"/>
      <c r="BO141" s="675"/>
      <c r="BP141" s="675"/>
      <c r="BQ141" s="675"/>
      <c r="BR141" s="675"/>
      <c r="BS141" s="675"/>
      <c r="BT141" s="675"/>
      <c r="BU141" s="675"/>
      <c r="BV141" s="675"/>
      <c r="BW141" s="675"/>
      <c r="BX141" s="675"/>
      <c r="BY141" s="675"/>
      <c r="BZ141" s="675"/>
      <c r="CA141" s="675"/>
      <c r="CB141" s="675"/>
      <c r="CC141" s="675"/>
      <c r="CD141" s="675"/>
      <c r="CE141" s="675"/>
      <c r="CF141" s="675"/>
      <c r="CG141" s="675"/>
      <c r="CH141" s="675"/>
      <c r="CI141" s="675"/>
      <c r="CJ141" s="675"/>
      <c r="CK141" s="675"/>
      <c r="CL141" s="675"/>
      <c r="CM141" s="675"/>
      <c r="CN141" s="675"/>
      <c r="CO141" s="675"/>
      <c r="CP141" s="675"/>
      <c r="CQ141" s="675"/>
      <c r="CR141" s="675"/>
      <c r="CS141" s="675"/>
      <c r="CT141" s="675"/>
      <c r="CU141" s="675"/>
      <c r="CV141" s="675"/>
      <c r="CW141" s="675"/>
      <c r="CX141" s="675"/>
      <c r="CY141" s="675"/>
      <c r="CZ141" s="675"/>
      <c r="DA141" s="675"/>
      <c r="DB141" s="675"/>
      <c r="DC141" s="675"/>
      <c r="DD141" s="675"/>
      <c r="DE141" s="675"/>
      <c r="DF141" s="675"/>
      <c r="DG141" s="675"/>
      <c r="DH141" s="675"/>
      <c r="DI141" s="675"/>
      <c r="DJ141" s="675"/>
      <c r="DK141" s="675"/>
      <c r="DL141" s="675"/>
      <c r="DM141" s="675"/>
      <c r="DN141" s="675"/>
      <c r="DO141" s="675"/>
      <c r="DP141" s="675"/>
      <c r="DQ141" s="675"/>
      <c r="DR141" s="675"/>
      <c r="DS141" s="675"/>
      <c r="DT141" s="675"/>
      <c r="DU141" s="675"/>
      <c r="DV141" s="675"/>
    </row>
    <row r="142" spans="1:126" ht="12.75">
      <c r="A142" s="566">
        <v>120</v>
      </c>
      <c r="B142" s="560">
        <f t="shared" si="40"/>
        <v>0</v>
      </c>
      <c r="F142" s="675"/>
      <c r="G142" s="675"/>
      <c r="H142" s="675"/>
      <c r="I142" s="675"/>
      <c r="J142" s="675"/>
      <c r="K142" s="675"/>
      <c r="L142" s="675"/>
      <c r="M142" s="675"/>
      <c r="N142" s="675"/>
      <c r="O142" s="675"/>
      <c r="P142" s="675"/>
      <c r="Q142" s="675"/>
      <c r="R142" s="675"/>
      <c r="S142" s="675"/>
      <c r="T142" s="675"/>
      <c r="U142" s="675"/>
      <c r="V142" s="675"/>
      <c r="W142" s="675"/>
      <c r="X142" s="675"/>
      <c r="Y142" s="675"/>
      <c r="Z142" s="675"/>
      <c r="AA142" s="675"/>
      <c r="AB142" s="675"/>
      <c r="AC142" s="675"/>
      <c r="AD142" s="675"/>
      <c r="AE142" s="675"/>
      <c r="AF142" s="675"/>
      <c r="AG142" s="675"/>
      <c r="AH142" s="675"/>
      <c r="AI142" s="675"/>
      <c r="AJ142" s="675"/>
      <c r="AK142" s="675"/>
      <c r="AL142" s="675"/>
      <c r="AM142" s="675"/>
      <c r="AN142" s="675"/>
      <c r="AO142" s="675"/>
      <c r="AP142" s="675"/>
      <c r="AQ142" s="675"/>
      <c r="AR142" s="675"/>
      <c r="AS142" s="675"/>
      <c r="AT142" s="675"/>
      <c r="AU142" s="675"/>
      <c r="AV142" s="675"/>
      <c r="AW142" s="675"/>
      <c r="AX142" s="675"/>
      <c r="AY142" s="675"/>
      <c r="AZ142" s="675"/>
      <c r="BA142" s="675"/>
      <c r="BB142" s="675"/>
      <c r="BC142" s="675"/>
      <c r="BD142" s="675"/>
      <c r="BE142" s="675"/>
      <c r="BF142" s="675"/>
      <c r="BG142" s="675"/>
      <c r="BH142" s="675"/>
      <c r="BI142" s="675"/>
      <c r="BJ142" s="675"/>
      <c r="BK142" s="675"/>
      <c r="BL142" s="675"/>
      <c r="BM142" s="675"/>
      <c r="BN142" s="675"/>
      <c r="BO142" s="675"/>
      <c r="BP142" s="675"/>
      <c r="BQ142" s="675"/>
      <c r="BR142" s="675"/>
      <c r="BS142" s="675"/>
      <c r="BT142" s="675"/>
      <c r="BU142" s="675"/>
      <c r="BV142" s="675"/>
      <c r="BW142" s="675"/>
      <c r="BX142" s="675"/>
      <c r="BY142" s="675"/>
      <c r="BZ142" s="675"/>
      <c r="CA142" s="675"/>
      <c r="CB142" s="675"/>
      <c r="CC142" s="675"/>
      <c r="CD142" s="675"/>
      <c r="CE142" s="675"/>
      <c r="CF142" s="675"/>
      <c r="CG142" s="675"/>
      <c r="CH142" s="675"/>
      <c r="CI142" s="675"/>
      <c r="CJ142" s="675"/>
      <c r="CK142" s="675"/>
      <c r="CL142" s="675"/>
      <c r="CM142" s="675"/>
      <c r="CN142" s="675"/>
      <c r="CO142" s="675"/>
      <c r="CP142" s="675"/>
      <c r="CQ142" s="675"/>
      <c r="CR142" s="675"/>
      <c r="CS142" s="675"/>
      <c r="CT142" s="675"/>
      <c r="CU142" s="675"/>
      <c r="CV142" s="675"/>
      <c r="CW142" s="675"/>
      <c r="CX142" s="675"/>
      <c r="CY142" s="675"/>
      <c r="CZ142" s="675"/>
      <c r="DA142" s="675"/>
      <c r="DB142" s="675"/>
      <c r="DC142" s="675"/>
      <c r="DD142" s="675"/>
      <c r="DE142" s="675"/>
      <c r="DF142" s="675"/>
      <c r="DG142" s="675"/>
      <c r="DH142" s="675"/>
      <c r="DI142" s="675"/>
      <c r="DJ142" s="675"/>
      <c r="DK142" s="675"/>
      <c r="DL142" s="675"/>
      <c r="DM142" s="675"/>
      <c r="DN142" s="675"/>
      <c r="DO142" s="675"/>
      <c r="DP142" s="675"/>
      <c r="DQ142" s="675"/>
      <c r="DR142" s="675"/>
      <c r="DS142" s="675"/>
      <c r="DT142" s="675"/>
      <c r="DU142" s="675"/>
      <c r="DV142" s="675"/>
    </row>
    <row r="143" spans="1:126" ht="12.75">
      <c r="A143" s="566">
        <v>121</v>
      </c>
      <c r="B143" s="560">
        <f t="shared" si="40"/>
        <v>0</v>
      </c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75"/>
      <c r="Q143" s="675"/>
      <c r="R143" s="675"/>
      <c r="S143" s="675"/>
      <c r="T143" s="675"/>
      <c r="U143" s="675"/>
      <c r="V143" s="675"/>
      <c r="W143" s="675"/>
      <c r="X143" s="675"/>
      <c r="Y143" s="675"/>
      <c r="Z143" s="675"/>
      <c r="AA143" s="675"/>
      <c r="AB143" s="675"/>
      <c r="AC143" s="675"/>
      <c r="AD143" s="675"/>
      <c r="AE143" s="675"/>
      <c r="AF143" s="675"/>
      <c r="AG143" s="675"/>
      <c r="AH143" s="675"/>
      <c r="AI143" s="675"/>
      <c r="AJ143" s="675"/>
      <c r="AK143" s="675"/>
      <c r="AL143" s="675"/>
      <c r="AM143" s="675"/>
      <c r="AN143" s="675"/>
      <c r="AO143" s="675"/>
      <c r="AP143" s="675"/>
      <c r="AQ143" s="675"/>
      <c r="AR143" s="675"/>
      <c r="AS143" s="675"/>
      <c r="AT143" s="675"/>
      <c r="AU143" s="675"/>
      <c r="AV143" s="675"/>
      <c r="AW143" s="675"/>
      <c r="AX143" s="675"/>
      <c r="AY143" s="675"/>
      <c r="AZ143" s="675"/>
      <c r="BA143" s="675"/>
      <c r="BB143" s="675"/>
      <c r="BC143" s="675"/>
      <c r="BD143" s="675"/>
      <c r="BE143" s="675"/>
      <c r="BF143" s="675"/>
      <c r="BG143" s="675"/>
      <c r="BH143" s="675"/>
      <c r="BI143" s="675"/>
      <c r="BJ143" s="675"/>
      <c r="BK143" s="675"/>
      <c r="BL143" s="675"/>
      <c r="BM143" s="675"/>
      <c r="BN143" s="675"/>
      <c r="BO143" s="675"/>
      <c r="BP143" s="675"/>
      <c r="BQ143" s="675"/>
      <c r="BR143" s="675"/>
      <c r="BS143" s="675"/>
      <c r="BT143" s="675"/>
      <c r="BU143" s="675"/>
      <c r="BV143" s="675"/>
      <c r="BW143" s="675"/>
      <c r="BX143" s="675"/>
      <c r="BY143" s="675"/>
      <c r="BZ143" s="675"/>
      <c r="CA143" s="675"/>
      <c r="CB143" s="675"/>
      <c r="CC143" s="675"/>
      <c r="CD143" s="675"/>
      <c r="CE143" s="675"/>
      <c r="CF143" s="675"/>
      <c r="CG143" s="675"/>
      <c r="CH143" s="675"/>
      <c r="CI143" s="675"/>
      <c r="CJ143" s="675"/>
      <c r="CK143" s="675"/>
      <c r="CL143" s="675"/>
      <c r="CM143" s="675"/>
      <c r="CN143" s="675"/>
      <c r="CO143" s="675"/>
      <c r="CP143" s="675"/>
      <c r="CQ143" s="675"/>
      <c r="CR143" s="675"/>
      <c r="CS143" s="675"/>
      <c r="CT143" s="675"/>
      <c r="CU143" s="675"/>
      <c r="CV143" s="675"/>
      <c r="CW143" s="675"/>
      <c r="CX143" s="675"/>
      <c r="CY143" s="675"/>
      <c r="CZ143" s="675"/>
      <c r="DA143" s="675"/>
      <c r="DB143" s="675"/>
      <c r="DC143" s="675"/>
      <c r="DD143" s="675"/>
      <c r="DE143" s="675"/>
      <c r="DF143" s="675"/>
      <c r="DG143" s="675"/>
      <c r="DH143" s="675"/>
      <c r="DI143" s="675"/>
      <c r="DJ143" s="675"/>
      <c r="DK143" s="675"/>
      <c r="DL143" s="675"/>
      <c r="DM143" s="675"/>
      <c r="DN143" s="675"/>
      <c r="DO143" s="675"/>
      <c r="DP143" s="675"/>
      <c r="DQ143" s="675"/>
      <c r="DR143" s="675"/>
      <c r="DS143" s="675"/>
      <c r="DT143" s="675"/>
      <c r="DU143" s="675"/>
      <c r="DV143" s="675"/>
    </row>
    <row r="144" spans="1:126" ht="12.75">
      <c r="A144" s="566">
        <v>122</v>
      </c>
      <c r="B144" s="560">
        <f t="shared" si="40"/>
        <v>0</v>
      </c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  <c r="AL144" s="675"/>
      <c r="AM144" s="675"/>
      <c r="AN144" s="675"/>
      <c r="AO144" s="675"/>
      <c r="AP144" s="675"/>
      <c r="AQ144" s="675"/>
      <c r="AR144" s="675"/>
      <c r="AS144" s="675"/>
      <c r="AT144" s="675"/>
      <c r="AU144" s="675"/>
      <c r="AV144" s="675"/>
      <c r="AW144" s="675"/>
      <c r="AX144" s="675"/>
      <c r="AY144" s="675"/>
      <c r="AZ144" s="675"/>
      <c r="BA144" s="675"/>
      <c r="BB144" s="675"/>
      <c r="BC144" s="675"/>
      <c r="BD144" s="675"/>
      <c r="BE144" s="675"/>
      <c r="BF144" s="675"/>
      <c r="BG144" s="675"/>
      <c r="BH144" s="675"/>
      <c r="BI144" s="675"/>
      <c r="BJ144" s="675"/>
      <c r="BK144" s="675"/>
      <c r="BL144" s="675"/>
      <c r="BM144" s="675"/>
      <c r="BN144" s="675"/>
      <c r="BO144" s="675"/>
      <c r="BP144" s="675"/>
      <c r="BQ144" s="675"/>
      <c r="BR144" s="675"/>
      <c r="BS144" s="675"/>
      <c r="BT144" s="675"/>
      <c r="BU144" s="675"/>
      <c r="BV144" s="675"/>
      <c r="BW144" s="675"/>
      <c r="BX144" s="675"/>
      <c r="BY144" s="675"/>
      <c r="BZ144" s="675"/>
      <c r="CA144" s="675"/>
      <c r="CB144" s="675"/>
      <c r="CC144" s="675"/>
      <c r="CD144" s="675"/>
      <c r="CE144" s="675"/>
      <c r="CF144" s="675"/>
      <c r="CG144" s="675"/>
      <c r="CH144" s="675"/>
      <c r="CI144" s="675"/>
      <c r="CJ144" s="675"/>
      <c r="CK144" s="675"/>
      <c r="CL144" s="675"/>
      <c r="CM144" s="675"/>
      <c r="CN144" s="675"/>
      <c r="CO144" s="675"/>
      <c r="CP144" s="675"/>
      <c r="CQ144" s="675"/>
      <c r="CR144" s="675"/>
      <c r="CS144" s="675"/>
      <c r="CT144" s="675"/>
      <c r="CU144" s="675"/>
      <c r="CV144" s="675"/>
      <c r="CW144" s="675"/>
      <c r="CX144" s="675"/>
      <c r="CY144" s="675"/>
      <c r="CZ144" s="675"/>
      <c r="DA144" s="675"/>
      <c r="DB144" s="675"/>
      <c r="DC144" s="675"/>
      <c r="DD144" s="675"/>
      <c r="DE144" s="675"/>
      <c r="DF144" s="675"/>
      <c r="DG144" s="675"/>
      <c r="DH144" s="675"/>
      <c r="DI144" s="675"/>
      <c r="DJ144" s="675"/>
      <c r="DK144" s="675"/>
      <c r="DL144" s="675"/>
      <c r="DM144" s="675"/>
      <c r="DN144" s="675"/>
      <c r="DO144" s="675"/>
      <c r="DP144" s="675"/>
      <c r="DQ144" s="675"/>
      <c r="DR144" s="675"/>
      <c r="DS144" s="675"/>
      <c r="DT144" s="675"/>
      <c r="DU144" s="675"/>
      <c r="DV144" s="675"/>
    </row>
    <row r="145" spans="1:126" ht="12.75">
      <c r="A145" s="566">
        <v>123</v>
      </c>
      <c r="B145" s="560" t="str">
        <f t="shared" si="40"/>
        <v>Szabadszállás</v>
      </c>
      <c r="D145" s="521" t="s">
        <v>714</v>
      </c>
      <c r="F145" s="675" t="str">
        <f>F23</f>
        <v>Szabadszállás</v>
      </c>
      <c r="G145" s="675" t="str">
        <f aca="true" t="shared" si="55" ref="G145:DV145">G23</f>
        <v>Fót</v>
      </c>
      <c r="H145" s="675">
        <f t="shared" si="55"/>
        <v>0</v>
      </c>
      <c r="I145" s="675">
        <f t="shared" si="55"/>
        <v>0</v>
      </c>
      <c r="J145" s="675">
        <f t="shared" si="55"/>
        <v>0</v>
      </c>
      <c r="K145" s="675">
        <f t="shared" si="55"/>
        <v>0</v>
      </c>
      <c r="L145" s="675">
        <f t="shared" si="55"/>
        <v>0</v>
      </c>
      <c r="M145" s="675">
        <f t="shared" si="55"/>
        <v>0</v>
      </c>
      <c r="N145" s="675">
        <f t="shared" si="55"/>
        <v>0</v>
      </c>
      <c r="O145" s="675">
        <f t="shared" si="55"/>
        <v>0</v>
      </c>
      <c r="P145" s="675">
        <f t="shared" si="55"/>
        <v>0</v>
      </c>
      <c r="Q145" s="675">
        <f t="shared" si="55"/>
        <v>0</v>
      </c>
      <c r="R145" s="675">
        <f t="shared" si="55"/>
        <v>0</v>
      </c>
      <c r="S145" s="675">
        <f t="shared" si="55"/>
        <v>0</v>
      </c>
      <c r="T145" s="675">
        <f t="shared" si="55"/>
        <v>0</v>
      </c>
      <c r="U145" s="675">
        <f t="shared" si="55"/>
        <v>0</v>
      </c>
      <c r="V145" s="675">
        <f t="shared" si="55"/>
        <v>0</v>
      </c>
      <c r="W145" s="675">
        <f t="shared" si="55"/>
        <v>0</v>
      </c>
      <c r="X145" s="675">
        <f t="shared" si="55"/>
        <v>0</v>
      </c>
      <c r="Y145" s="675">
        <f t="shared" si="55"/>
        <v>0</v>
      </c>
      <c r="Z145" s="675">
        <f t="shared" si="55"/>
        <v>0</v>
      </c>
      <c r="AA145" s="675">
        <f t="shared" si="55"/>
        <v>0</v>
      </c>
      <c r="AB145" s="675">
        <f t="shared" si="55"/>
        <v>0</v>
      </c>
      <c r="AC145" s="675">
        <f t="shared" si="55"/>
        <v>0</v>
      </c>
      <c r="AD145" s="675">
        <f t="shared" si="55"/>
        <v>0</v>
      </c>
      <c r="AE145" s="675">
        <f t="shared" si="55"/>
        <v>0</v>
      </c>
      <c r="AF145" s="675">
        <f t="shared" si="55"/>
        <v>0</v>
      </c>
      <c r="AG145" s="675">
        <f t="shared" si="55"/>
        <v>0</v>
      </c>
      <c r="AH145" s="675">
        <f t="shared" si="55"/>
        <v>0</v>
      </c>
      <c r="AI145" s="675">
        <f t="shared" si="55"/>
        <v>0</v>
      </c>
      <c r="AJ145" s="675" t="str">
        <f t="shared" si="55"/>
        <v>30</v>
      </c>
      <c r="AK145" s="675">
        <f t="shared" si="55"/>
        <v>0</v>
      </c>
      <c r="AL145" s="675">
        <f t="shared" si="55"/>
        <v>0</v>
      </c>
      <c r="AM145" s="675">
        <f t="shared" si="55"/>
        <v>0</v>
      </c>
      <c r="AN145" s="675">
        <f t="shared" si="55"/>
        <v>0</v>
      </c>
      <c r="AO145" s="675">
        <f t="shared" si="55"/>
        <v>0</v>
      </c>
      <c r="AP145" s="675">
        <f t="shared" si="55"/>
        <v>0</v>
      </c>
      <c r="AQ145" s="675">
        <f t="shared" si="55"/>
        <v>0</v>
      </c>
      <c r="AR145" s="675">
        <f t="shared" si="55"/>
        <v>0</v>
      </c>
      <c r="AS145" s="675">
        <f t="shared" si="55"/>
        <v>0</v>
      </c>
      <c r="AT145" s="675">
        <f t="shared" si="55"/>
        <v>0</v>
      </c>
      <c r="AU145" s="675">
        <f t="shared" si="55"/>
        <v>0</v>
      </c>
      <c r="AV145" s="675">
        <f t="shared" si="55"/>
        <v>0</v>
      </c>
      <c r="AW145" s="675">
        <f t="shared" si="55"/>
        <v>0</v>
      </c>
      <c r="AX145" s="675">
        <f t="shared" si="55"/>
        <v>0</v>
      </c>
      <c r="AY145" s="675">
        <f t="shared" si="55"/>
        <v>0</v>
      </c>
      <c r="AZ145" s="675">
        <f t="shared" si="55"/>
        <v>0</v>
      </c>
      <c r="BA145" s="675">
        <f t="shared" si="55"/>
        <v>0</v>
      </c>
      <c r="BB145" s="675">
        <f t="shared" si="55"/>
        <v>0</v>
      </c>
      <c r="BC145" s="675">
        <f t="shared" si="55"/>
        <v>0</v>
      </c>
      <c r="BD145" s="675">
        <f t="shared" si="55"/>
        <v>0</v>
      </c>
      <c r="BE145" s="675">
        <f t="shared" si="55"/>
        <v>0</v>
      </c>
      <c r="BF145" s="675">
        <f t="shared" si="55"/>
        <v>0</v>
      </c>
      <c r="BG145" s="675">
        <f t="shared" si="55"/>
        <v>0</v>
      </c>
      <c r="BH145" s="675">
        <f t="shared" si="55"/>
        <v>0</v>
      </c>
      <c r="BI145" s="675">
        <f t="shared" si="55"/>
        <v>0</v>
      </c>
      <c r="BJ145" s="675">
        <f t="shared" si="55"/>
        <v>0</v>
      </c>
      <c r="BK145" s="675">
        <f t="shared" si="55"/>
        <v>0</v>
      </c>
      <c r="BL145" s="675">
        <f t="shared" si="55"/>
        <v>0</v>
      </c>
      <c r="BM145" s="675">
        <f t="shared" si="55"/>
        <v>0</v>
      </c>
      <c r="BN145" s="675">
        <f t="shared" si="55"/>
        <v>0</v>
      </c>
      <c r="BO145" s="675">
        <f t="shared" si="55"/>
        <v>0</v>
      </c>
      <c r="BP145" s="675">
        <f t="shared" si="55"/>
        <v>0</v>
      </c>
      <c r="BQ145" s="675">
        <f t="shared" si="55"/>
        <v>0</v>
      </c>
      <c r="BR145" s="675">
        <f t="shared" si="55"/>
        <v>0</v>
      </c>
      <c r="BS145" s="675">
        <f t="shared" si="55"/>
        <v>0</v>
      </c>
      <c r="BT145" s="675">
        <f t="shared" si="55"/>
        <v>0</v>
      </c>
      <c r="BU145" s="675">
        <f t="shared" si="55"/>
        <v>0</v>
      </c>
      <c r="BV145" s="675">
        <f t="shared" si="55"/>
        <v>0</v>
      </c>
      <c r="BW145" s="675">
        <f t="shared" si="55"/>
        <v>0</v>
      </c>
      <c r="BX145" s="675">
        <f t="shared" si="55"/>
        <v>0</v>
      </c>
      <c r="BY145" s="675">
        <f t="shared" si="55"/>
        <v>0</v>
      </c>
      <c r="BZ145" s="675">
        <f t="shared" si="55"/>
        <v>0</v>
      </c>
      <c r="CA145" s="675">
        <f t="shared" si="55"/>
        <v>0</v>
      </c>
      <c r="CB145" s="675">
        <f t="shared" si="55"/>
        <v>0</v>
      </c>
      <c r="CC145" s="675">
        <f t="shared" si="55"/>
        <v>0</v>
      </c>
      <c r="CD145" s="675">
        <f t="shared" si="55"/>
        <v>0</v>
      </c>
      <c r="CE145" s="675">
        <f t="shared" si="55"/>
        <v>0</v>
      </c>
      <c r="CF145" s="675">
        <f t="shared" si="55"/>
        <v>0</v>
      </c>
      <c r="CG145" s="675">
        <f t="shared" si="55"/>
        <v>0</v>
      </c>
      <c r="CH145" s="675">
        <f t="shared" si="55"/>
        <v>0</v>
      </c>
      <c r="CI145" s="675">
        <f t="shared" si="55"/>
        <v>0</v>
      </c>
      <c r="CJ145" s="675">
        <f t="shared" si="55"/>
        <v>0</v>
      </c>
      <c r="CK145" s="675">
        <f t="shared" si="55"/>
        <v>0</v>
      </c>
      <c r="CL145" s="675">
        <f t="shared" si="55"/>
        <v>0</v>
      </c>
      <c r="CM145" s="675">
        <f t="shared" si="55"/>
        <v>0</v>
      </c>
      <c r="CN145" s="675">
        <f t="shared" si="55"/>
        <v>0</v>
      </c>
      <c r="CO145" s="675">
        <f t="shared" si="55"/>
        <v>0</v>
      </c>
      <c r="CP145" s="675">
        <f t="shared" si="55"/>
        <v>0</v>
      </c>
      <c r="CQ145" s="675">
        <f t="shared" si="55"/>
        <v>0</v>
      </c>
      <c r="CR145" s="675" t="str">
        <f t="shared" si="55"/>
        <v>90</v>
      </c>
      <c r="CS145" s="675" t="str">
        <f t="shared" si="55"/>
        <v>91</v>
      </c>
      <c r="CT145" s="675" t="str">
        <f t="shared" si="55"/>
        <v>92</v>
      </c>
      <c r="CU145" s="675" t="str">
        <f t="shared" si="55"/>
        <v>93</v>
      </c>
      <c r="CV145" s="675" t="str">
        <f t="shared" si="55"/>
        <v>94</v>
      </c>
      <c r="CW145" s="675" t="str">
        <f t="shared" si="55"/>
        <v>95</v>
      </c>
      <c r="CX145" s="675" t="str">
        <f t="shared" si="55"/>
        <v>96</v>
      </c>
      <c r="CY145" s="675" t="str">
        <f t="shared" si="55"/>
        <v>97</v>
      </c>
      <c r="CZ145" s="675" t="str">
        <f t="shared" si="55"/>
        <v>98</v>
      </c>
      <c r="DA145" s="675" t="str">
        <f t="shared" si="55"/>
        <v>99</v>
      </c>
      <c r="DB145" s="675" t="str">
        <f t="shared" si="55"/>
        <v>100</v>
      </c>
      <c r="DC145" s="675" t="str">
        <f t="shared" si="55"/>
        <v>101</v>
      </c>
      <c r="DD145" s="675" t="str">
        <f t="shared" si="55"/>
        <v>102</v>
      </c>
      <c r="DE145" s="675" t="str">
        <f t="shared" si="55"/>
        <v>103</v>
      </c>
      <c r="DF145" s="675" t="str">
        <f t="shared" si="55"/>
        <v>104</v>
      </c>
      <c r="DG145" s="675" t="str">
        <f t="shared" si="55"/>
        <v>105</v>
      </c>
      <c r="DH145" s="675" t="str">
        <f t="shared" si="55"/>
        <v>106</v>
      </c>
      <c r="DI145" s="675" t="str">
        <f t="shared" si="55"/>
        <v>107</v>
      </c>
      <c r="DJ145" s="675" t="str">
        <f t="shared" si="55"/>
        <v>108</v>
      </c>
      <c r="DK145" s="675" t="str">
        <f t="shared" si="55"/>
        <v>109</v>
      </c>
      <c r="DL145" s="675" t="str">
        <f t="shared" si="55"/>
        <v>110</v>
      </c>
      <c r="DM145" s="675" t="str">
        <f t="shared" si="55"/>
        <v>111</v>
      </c>
      <c r="DN145" s="675" t="str">
        <f t="shared" si="55"/>
        <v>112</v>
      </c>
      <c r="DO145" s="675" t="str">
        <f t="shared" si="55"/>
        <v>113</v>
      </c>
      <c r="DP145" s="675" t="str">
        <f t="shared" si="55"/>
        <v>114</v>
      </c>
      <c r="DQ145" s="675" t="str">
        <f t="shared" si="55"/>
        <v>115</v>
      </c>
      <c r="DR145" s="675" t="str">
        <f t="shared" si="55"/>
        <v>116</v>
      </c>
      <c r="DS145" s="675" t="str">
        <f t="shared" si="55"/>
        <v>117</v>
      </c>
      <c r="DT145" s="675" t="str">
        <f t="shared" si="55"/>
        <v>118</v>
      </c>
      <c r="DU145" s="675" t="str">
        <f t="shared" si="55"/>
        <v>119</v>
      </c>
      <c r="DV145" s="675" t="str">
        <f t="shared" si="55"/>
        <v>120</v>
      </c>
    </row>
    <row r="146" spans="1:126" ht="12.75">
      <c r="A146" s="566">
        <v>124</v>
      </c>
      <c r="B146" s="560">
        <f t="shared" si="40"/>
        <v>0</v>
      </c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675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75"/>
      <c r="AD146" s="675"/>
      <c r="AE146" s="675"/>
      <c r="AF146" s="675"/>
      <c r="AG146" s="675"/>
      <c r="AH146" s="675"/>
      <c r="AI146" s="675"/>
      <c r="AJ146" s="675"/>
      <c r="AK146" s="675"/>
      <c r="AL146" s="675"/>
      <c r="AM146" s="675"/>
      <c r="AN146" s="675"/>
      <c r="AO146" s="675"/>
      <c r="AP146" s="675"/>
      <c r="AQ146" s="675"/>
      <c r="AR146" s="675"/>
      <c r="AS146" s="675"/>
      <c r="AT146" s="675"/>
      <c r="AU146" s="675"/>
      <c r="AV146" s="675"/>
      <c r="AW146" s="675"/>
      <c r="AX146" s="675"/>
      <c r="AY146" s="675"/>
      <c r="AZ146" s="675"/>
      <c r="BA146" s="675"/>
      <c r="BB146" s="675"/>
      <c r="BC146" s="675"/>
      <c r="BD146" s="675"/>
      <c r="BE146" s="675"/>
      <c r="BF146" s="675"/>
      <c r="BG146" s="675"/>
      <c r="BH146" s="675"/>
      <c r="BI146" s="675"/>
      <c r="BJ146" s="675"/>
      <c r="BK146" s="675"/>
      <c r="BL146" s="675"/>
      <c r="BM146" s="675"/>
      <c r="BN146" s="675"/>
      <c r="BO146" s="675"/>
      <c r="BP146" s="675"/>
      <c r="BQ146" s="675"/>
      <c r="BR146" s="675"/>
      <c r="BS146" s="675"/>
      <c r="BT146" s="675"/>
      <c r="BU146" s="675"/>
      <c r="BV146" s="675"/>
      <c r="BW146" s="675"/>
      <c r="BX146" s="675"/>
      <c r="BY146" s="675"/>
      <c r="BZ146" s="675"/>
      <c r="CA146" s="675"/>
      <c r="CB146" s="675"/>
      <c r="CC146" s="675"/>
      <c r="CD146" s="675"/>
      <c r="CE146" s="675"/>
      <c r="CF146" s="675"/>
      <c r="CG146" s="675"/>
      <c r="CH146" s="675"/>
      <c r="CI146" s="675"/>
      <c r="CJ146" s="675"/>
      <c r="CK146" s="675"/>
      <c r="CL146" s="675"/>
      <c r="CM146" s="675"/>
      <c r="CN146" s="675"/>
      <c r="CO146" s="675"/>
      <c r="CP146" s="675"/>
      <c r="CQ146" s="675"/>
      <c r="CR146" s="675"/>
      <c r="CS146" s="675"/>
      <c r="CT146" s="675"/>
      <c r="CU146" s="675"/>
      <c r="CV146" s="675"/>
      <c r="CW146" s="675"/>
      <c r="CX146" s="675"/>
      <c r="CY146" s="675"/>
      <c r="CZ146" s="675"/>
      <c r="DA146" s="675"/>
      <c r="DB146" s="675"/>
      <c r="DC146" s="675"/>
      <c r="DD146" s="675"/>
      <c r="DE146" s="675"/>
      <c r="DF146" s="675"/>
      <c r="DG146" s="675"/>
      <c r="DH146" s="675"/>
      <c r="DI146" s="675"/>
      <c r="DJ146" s="675"/>
      <c r="DK146" s="675"/>
      <c r="DL146" s="675"/>
      <c r="DM146" s="675"/>
      <c r="DN146" s="675"/>
      <c r="DO146" s="675"/>
      <c r="DP146" s="675"/>
      <c r="DQ146" s="675"/>
      <c r="DR146" s="675"/>
      <c r="DS146" s="675"/>
      <c r="DT146" s="675"/>
      <c r="DU146" s="675"/>
      <c r="DV146" s="675"/>
    </row>
    <row r="147" spans="1:126" ht="12.75">
      <c r="A147" s="566">
        <v>125</v>
      </c>
      <c r="B147" s="560">
        <f t="shared" si="40"/>
        <v>0</v>
      </c>
      <c r="D147" s="521" t="s">
        <v>715</v>
      </c>
      <c r="F147" s="681">
        <v>0</v>
      </c>
      <c r="G147" s="681"/>
      <c r="H147" s="681"/>
      <c r="I147" s="681"/>
      <c r="J147" s="681"/>
      <c r="K147" s="681"/>
      <c r="L147" s="681"/>
      <c r="M147" s="681"/>
      <c r="N147" s="681"/>
      <c r="O147" s="681"/>
      <c r="P147" s="681"/>
      <c r="Q147" s="681"/>
      <c r="R147" s="681"/>
      <c r="S147" s="681"/>
      <c r="T147" s="681"/>
      <c r="U147" s="681"/>
      <c r="V147" s="681"/>
      <c r="W147" s="681"/>
      <c r="X147" s="681"/>
      <c r="Y147" s="681"/>
      <c r="Z147" s="681"/>
      <c r="AA147" s="681"/>
      <c r="AB147" s="681"/>
      <c r="AC147" s="681"/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681"/>
      <c r="AN147" s="681"/>
      <c r="AO147" s="681"/>
      <c r="AP147" s="681"/>
      <c r="AQ147" s="681"/>
      <c r="AR147" s="681"/>
      <c r="AS147" s="681"/>
      <c r="AT147" s="681"/>
      <c r="AU147" s="681"/>
      <c r="AV147" s="681"/>
      <c r="AW147" s="681"/>
      <c r="AX147" s="681"/>
      <c r="AY147" s="681"/>
      <c r="AZ147" s="681"/>
      <c r="BA147" s="681"/>
      <c r="BB147" s="681"/>
      <c r="BC147" s="681"/>
      <c r="BD147" s="681"/>
      <c r="BE147" s="681"/>
      <c r="BF147" s="681"/>
      <c r="BG147" s="681"/>
      <c r="BH147" s="681"/>
      <c r="BI147" s="681"/>
      <c r="BJ147" s="681"/>
      <c r="BK147" s="681"/>
      <c r="BL147" s="681"/>
      <c r="BM147" s="681"/>
      <c r="BN147" s="681"/>
      <c r="BO147" s="681"/>
      <c r="BP147" s="681"/>
      <c r="BQ147" s="681"/>
      <c r="BR147" s="681"/>
      <c r="BS147" s="681"/>
      <c r="BT147" s="681"/>
      <c r="BU147" s="681"/>
      <c r="BV147" s="681"/>
      <c r="BW147" s="681"/>
      <c r="BX147" s="681"/>
      <c r="BY147" s="681"/>
      <c r="BZ147" s="681"/>
      <c r="CA147" s="681"/>
      <c r="CB147" s="681"/>
      <c r="CC147" s="681"/>
      <c r="CD147" s="681"/>
      <c r="CE147" s="681"/>
      <c r="CF147" s="681"/>
      <c r="CG147" s="681"/>
      <c r="CH147" s="681"/>
      <c r="CI147" s="681"/>
      <c r="CJ147" s="681"/>
      <c r="CK147" s="681"/>
      <c r="CL147" s="681"/>
      <c r="CM147" s="681"/>
      <c r="CN147" s="681"/>
      <c r="CO147" s="681"/>
      <c r="CP147" s="681"/>
      <c r="CQ147" s="681"/>
      <c r="CR147" s="681"/>
      <c r="CS147" s="681"/>
      <c r="CT147" s="681"/>
      <c r="CU147" s="681"/>
      <c r="CV147" s="681"/>
      <c r="CW147" s="681"/>
      <c r="CX147" s="681"/>
      <c r="CY147" s="681"/>
      <c r="CZ147" s="681"/>
      <c r="DA147" s="681"/>
      <c r="DB147" s="681"/>
      <c r="DC147" s="681"/>
      <c r="DD147" s="681"/>
      <c r="DE147" s="681"/>
      <c r="DF147" s="681"/>
      <c r="DG147" s="681"/>
      <c r="DH147" s="681"/>
      <c r="DI147" s="681"/>
      <c r="DJ147" s="681"/>
      <c r="DK147" s="681"/>
      <c r="DL147" s="681"/>
      <c r="DM147" s="681"/>
      <c r="DN147" s="681"/>
      <c r="DO147" s="681"/>
      <c r="DP147" s="681"/>
      <c r="DQ147" s="681"/>
      <c r="DR147" s="681"/>
      <c r="DS147" s="681"/>
      <c r="DT147" s="681"/>
      <c r="DU147" s="681"/>
      <c r="DV147" s="681"/>
    </row>
    <row r="148" spans="1:126" ht="12.75">
      <c r="A148" s="566">
        <v>126</v>
      </c>
      <c r="B148" s="560">
        <f t="shared" si="40"/>
        <v>0</v>
      </c>
      <c r="D148" s="521" t="s">
        <v>716</v>
      </c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2"/>
      <c r="S148" s="682"/>
      <c r="T148" s="682"/>
      <c r="U148" s="682"/>
      <c r="V148" s="682"/>
      <c r="W148" s="682"/>
      <c r="X148" s="682"/>
      <c r="Y148" s="682"/>
      <c r="Z148" s="682"/>
      <c r="AA148" s="682"/>
      <c r="AB148" s="682"/>
      <c r="AC148" s="682"/>
      <c r="AD148" s="682"/>
      <c r="AE148" s="682"/>
      <c r="AF148" s="682"/>
      <c r="AG148" s="682"/>
      <c r="AH148" s="682"/>
      <c r="AI148" s="682"/>
      <c r="AJ148" s="682"/>
      <c r="AK148" s="682"/>
      <c r="AL148" s="682"/>
      <c r="AM148" s="682"/>
      <c r="AN148" s="682"/>
      <c r="AO148" s="682"/>
      <c r="AP148" s="682"/>
      <c r="AQ148" s="682"/>
      <c r="AR148" s="682"/>
      <c r="AS148" s="682"/>
      <c r="AT148" s="682"/>
      <c r="AU148" s="682"/>
      <c r="AV148" s="682"/>
      <c r="AW148" s="682"/>
      <c r="AX148" s="682"/>
      <c r="AY148" s="682"/>
      <c r="AZ148" s="682"/>
      <c r="BA148" s="682"/>
      <c r="BB148" s="682"/>
      <c r="BC148" s="682"/>
      <c r="BD148" s="682"/>
      <c r="BE148" s="682"/>
      <c r="BF148" s="682"/>
      <c r="BG148" s="682"/>
      <c r="BH148" s="682"/>
      <c r="BI148" s="682"/>
      <c r="BJ148" s="682"/>
      <c r="BK148" s="682"/>
      <c r="BL148" s="682"/>
      <c r="BM148" s="682"/>
      <c r="BN148" s="682"/>
      <c r="BO148" s="682"/>
      <c r="BP148" s="682"/>
      <c r="BQ148" s="682"/>
      <c r="BR148" s="682"/>
      <c r="BS148" s="682"/>
      <c r="BT148" s="682"/>
      <c r="BU148" s="682"/>
      <c r="BV148" s="682"/>
      <c r="BW148" s="682"/>
      <c r="BX148" s="682"/>
      <c r="BY148" s="682"/>
      <c r="BZ148" s="682"/>
      <c r="CA148" s="682"/>
      <c r="CB148" s="682"/>
      <c r="CC148" s="682"/>
      <c r="CD148" s="682"/>
      <c r="CE148" s="682"/>
      <c r="CF148" s="682"/>
      <c r="CG148" s="682"/>
      <c r="CH148" s="682"/>
      <c r="CI148" s="682"/>
      <c r="CJ148" s="682"/>
      <c r="CK148" s="682"/>
      <c r="CL148" s="682"/>
      <c r="CM148" s="682"/>
      <c r="CN148" s="682"/>
      <c r="CO148" s="682"/>
      <c r="CP148" s="682"/>
      <c r="CQ148" s="682"/>
      <c r="CR148" s="682"/>
      <c r="CS148" s="682"/>
      <c r="CT148" s="682"/>
      <c r="CU148" s="682"/>
      <c r="CV148" s="682"/>
      <c r="CW148" s="682"/>
      <c r="CX148" s="682"/>
      <c r="CY148" s="682"/>
      <c r="CZ148" s="682"/>
      <c r="DA148" s="682"/>
      <c r="DB148" s="682"/>
      <c r="DC148" s="682"/>
      <c r="DD148" s="682"/>
      <c r="DE148" s="682"/>
      <c r="DF148" s="682"/>
      <c r="DG148" s="682"/>
      <c r="DH148" s="682"/>
      <c r="DI148" s="682"/>
      <c r="DJ148" s="682"/>
      <c r="DK148" s="682"/>
      <c r="DL148" s="682"/>
      <c r="DM148" s="682"/>
      <c r="DN148" s="682"/>
      <c r="DO148" s="682"/>
      <c r="DP148" s="682"/>
      <c r="DQ148" s="682"/>
      <c r="DR148" s="682"/>
      <c r="DS148" s="682"/>
      <c r="DT148" s="682"/>
      <c r="DU148" s="682"/>
      <c r="DV148" s="682"/>
    </row>
    <row r="149" spans="1:126" ht="12.75">
      <c r="A149" s="566">
        <v>127</v>
      </c>
      <c r="B149" s="560">
        <f t="shared" si="40"/>
        <v>0</v>
      </c>
      <c r="D149" s="521" t="s">
        <v>717</v>
      </c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2"/>
      <c r="AB149" s="682"/>
      <c r="AC149" s="682"/>
      <c r="AD149" s="682"/>
      <c r="AE149" s="682"/>
      <c r="AF149" s="682"/>
      <c r="AG149" s="682"/>
      <c r="AH149" s="682"/>
      <c r="AI149" s="682"/>
      <c r="AJ149" s="682"/>
      <c r="AK149" s="682"/>
      <c r="AL149" s="682"/>
      <c r="AM149" s="682"/>
      <c r="AN149" s="682"/>
      <c r="AO149" s="682"/>
      <c r="AP149" s="682"/>
      <c r="AQ149" s="682"/>
      <c r="AR149" s="682"/>
      <c r="AS149" s="682"/>
      <c r="AT149" s="682"/>
      <c r="AU149" s="682"/>
      <c r="AV149" s="682"/>
      <c r="AW149" s="682"/>
      <c r="AX149" s="682"/>
      <c r="AY149" s="682"/>
      <c r="AZ149" s="682"/>
      <c r="BA149" s="682"/>
      <c r="BB149" s="682"/>
      <c r="BC149" s="682"/>
      <c r="BD149" s="682"/>
      <c r="BE149" s="682"/>
      <c r="BF149" s="682"/>
      <c r="BG149" s="682"/>
      <c r="BH149" s="682"/>
      <c r="BI149" s="682"/>
      <c r="BJ149" s="682"/>
      <c r="BK149" s="682"/>
      <c r="BL149" s="682"/>
      <c r="BM149" s="682"/>
      <c r="BN149" s="682"/>
      <c r="BO149" s="682"/>
      <c r="BP149" s="682"/>
      <c r="BQ149" s="682"/>
      <c r="BR149" s="682"/>
      <c r="BS149" s="682"/>
      <c r="BT149" s="682"/>
      <c r="BU149" s="682"/>
      <c r="BV149" s="682"/>
      <c r="BW149" s="682"/>
      <c r="BX149" s="682"/>
      <c r="BY149" s="682"/>
      <c r="BZ149" s="682"/>
      <c r="CA149" s="682"/>
      <c r="CB149" s="682"/>
      <c r="CC149" s="682"/>
      <c r="CD149" s="682"/>
      <c r="CE149" s="682"/>
      <c r="CF149" s="682"/>
      <c r="CG149" s="682"/>
      <c r="CH149" s="682"/>
      <c r="CI149" s="682"/>
      <c r="CJ149" s="682"/>
      <c r="CK149" s="682"/>
      <c r="CL149" s="682"/>
      <c r="CM149" s="682"/>
      <c r="CN149" s="682"/>
      <c r="CO149" s="682"/>
      <c r="CP149" s="682"/>
      <c r="CQ149" s="682"/>
      <c r="CR149" s="682"/>
      <c r="CS149" s="682"/>
      <c r="CT149" s="682"/>
      <c r="CU149" s="682"/>
      <c r="CV149" s="682"/>
      <c r="CW149" s="682"/>
      <c r="CX149" s="682"/>
      <c r="CY149" s="682"/>
      <c r="CZ149" s="682"/>
      <c r="DA149" s="682"/>
      <c r="DB149" s="682"/>
      <c r="DC149" s="682"/>
      <c r="DD149" s="682"/>
      <c r="DE149" s="682"/>
      <c r="DF149" s="682"/>
      <c r="DG149" s="682"/>
      <c r="DH149" s="682"/>
      <c r="DI149" s="682"/>
      <c r="DJ149" s="682"/>
      <c r="DK149" s="682"/>
      <c r="DL149" s="682"/>
      <c r="DM149" s="682"/>
      <c r="DN149" s="682"/>
      <c r="DO149" s="682"/>
      <c r="DP149" s="682"/>
      <c r="DQ149" s="682"/>
      <c r="DR149" s="682"/>
      <c r="DS149" s="682"/>
      <c r="DT149" s="682"/>
      <c r="DU149" s="682"/>
      <c r="DV149" s="682"/>
    </row>
    <row r="150" spans="1:126" ht="12.75">
      <c r="A150" s="566">
        <v>128</v>
      </c>
      <c r="B150" s="560">
        <f t="shared" si="40"/>
        <v>0</v>
      </c>
      <c r="D150" s="521" t="s">
        <v>718</v>
      </c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  <c r="S150" s="682"/>
      <c r="T150" s="682"/>
      <c r="U150" s="682"/>
      <c r="V150" s="682"/>
      <c r="W150" s="682"/>
      <c r="X150" s="682"/>
      <c r="Y150" s="682"/>
      <c r="Z150" s="682"/>
      <c r="AA150" s="682"/>
      <c r="AB150" s="682"/>
      <c r="AC150" s="682"/>
      <c r="AD150" s="682"/>
      <c r="AE150" s="682"/>
      <c r="AF150" s="682"/>
      <c r="AG150" s="682"/>
      <c r="AH150" s="682"/>
      <c r="AI150" s="682"/>
      <c r="AJ150" s="682"/>
      <c r="AK150" s="682"/>
      <c r="AL150" s="682"/>
      <c r="AM150" s="682"/>
      <c r="AN150" s="682"/>
      <c r="AO150" s="682"/>
      <c r="AP150" s="682"/>
      <c r="AQ150" s="682"/>
      <c r="AR150" s="682"/>
      <c r="AS150" s="682"/>
      <c r="AT150" s="682"/>
      <c r="AU150" s="682"/>
      <c r="AV150" s="682"/>
      <c r="AW150" s="682"/>
      <c r="AX150" s="682"/>
      <c r="AY150" s="682"/>
      <c r="AZ150" s="682"/>
      <c r="BA150" s="682"/>
      <c r="BB150" s="682"/>
      <c r="BC150" s="682"/>
      <c r="BD150" s="682"/>
      <c r="BE150" s="682"/>
      <c r="BF150" s="682"/>
      <c r="BG150" s="682"/>
      <c r="BH150" s="682"/>
      <c r="BI150" s="682"/>
      <c r="BJ150" s="682"/>
      <c r="BK150" s="682"/>
      <c r="BL150" s="682"/>
      <c r="BM150" s="682"/>
      <c r="BN150" s="682"/>
      <c r="BO150" s="682"/>
      <c r="BP150" s="682"/>
      <c r="BQ150" s="682"/>
      <c r="BR150" s="682"/>
      <c r="BS150" s="682"/>
      <c r="BT150" s="682"/>
      <c r="BU150" s="682"/>
      <c r="BV150" s="682"/>
      <c r="BW150" s="682"/>
      <c r="BX150" s="682"/>
      <c r="BY150" s="682"/>
      <c r="BZ150" s="682"/>
      <c r="CA150" s="682"/>
      <c r="CB150" s="682"/>
      <c r="CC150" s="682"/>
      <c r="CD150" s="682"/>
      <c r="CE150" s="682"/>
      <c r="CF150" s="682"/>
      <c r="CG150" s="682"/>
      <c r="CH150" s="682"/>
      <c r="CI150" s="682"/>
      <c r="CJ150" s="682"/>
      <c r="CK150" s="682"/>
      <c r="CL150" s="682"/>
      <c r="CM150" s="682"/>
      <c r="CN150" s="682"/>
      <c r="CO150" s="682"/>
      <c r="CP150" s="682"/>
      <c r="CQ150" s="682"/>
      <c r="CR150" s="682"/>
      <c r="CS150" s="682"/>
      <c r="CT150" s="682"/>
      <c r="CU150" s="682"/>
      <c r="CV150" s="682"/>
      <c r="CW150" s="682"/>
      <c r="CX150" s="682"/>
      <c r="CY150" s="682"/>
      <c r="CZ150" s="682"/>
      <c r="DA150" s="682"/>
      <c r="DB150" s="682"/>
      <c r="DC150" s="682"/>
      <c r="DD150" s="682"/>
      <c r="DE150" s="682"/>
      <c r="DF150" s="682"/>
      <c r="DG150" s="682"/>
      <c r="DH150" s="682"/>
      <c r="DI150" s="682"/>
      <c r="DJ150" s="682"/>
      <c r="DK150" s="682"/>
      <c r="DL150" s="682"/>
      <c r="DM150" s="682"/>
      <c r="DN150" s="682"/>
      <c r="DO150" s="682"/>
      <c r="DP150" s="682"/>
      <c r="DQ150" s="682"/>
      <c r="DR150" s="682"/>
      <c r="DS150" s="682"/>
      <c r="DT150" s="682"/>
      <c r="DU150" s="682"/>
      <c r="DV150" s="682"/>
    </row>
    <row r="151" spans="1:126" ht="12.75">
      <c r="A151" s="566">
        <v>129</v>
      </c>
      <c r="B151" s="560">
        <f aca="true" t="shared" si="56" ref="B151:B195">HLOOKUP(1,$F$22:$DV$196,A152)</f>
        <v>0</v>
      </c>
      <c r="D151" s="521" t="s">
        <v>719</v>
      </c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683"/>
      <c r="AU151" s="683"/>
      <c r="AV151" s="683"/>
      <c r="AW151" s="683"/>
      <c r="AX151" s="683"/>
      <c r="AY151" s="683"/>
      <c r="AZ151" s="683"/>
      <c r="BA151" s="683"/>
      <c r="BB151" s="683"/>
      <c r="BC151" s="683"/>
      <c r="BD151" s="683"/>
      <c r="BE151" s="683"/>
      <c r="BF151" s="683"/>
      <c r="BG151" s="683"/>
      <c r="BH151" s="683"/>
      <c r="BI151" s="683"/>
      <c r="BJ151" s="683"/>
      <c r="BK151" s="683"/>
      <c r="BL151" s="683"/>
      <c r="BM151" s="683"/>
      <c r="BN151" s="683"/>
      <c r="BO151" s="683"/>
      <c r="BP151" s="683"/>
      <c r="BQ151" s="683"/>
      <c r="BR151" s="683"/>
      <c r="BS151" s="683"/>
      <c r="BT151" s="683"/>
      <c r="BU151" s="683"/>
      <c r="BV151" s="683"/>
      <c r="BW151" s="683"/>
      <c r="BX151" s="683"/>
      <c r="BY151" s="683"/>
      <c r="BZ151" s="683"/>
      <c r="CA151" s="683"/>
      <c r="CB151" s="683"/>
      <c r="CC151" s="683"/>
      <c r="CD151" s="683"/>
      <c r="CE151" s="683"/>
      <c r="CF151" s="683"/>
      <c r="CG151" s="683"/>
      <c r="CH151" s="683"/>
      <c r="CI151" s="683"/>
      <c r="CJ151" s="683"/>
      <c r="CK151" s="683"/>
      <c r="CL151" s="683"/>
      <c r="CM151" s="683"/>
      <c r="CN151" s="683"/>
      <c r="CO151" s="683"/>
      <c r="CP151" s="683"/>
      <c r="CQ151" s="683"/>
      <c r="CR151" s="683"/>
      <c r="CS151" s="683"/>
      <c r="CT151" s="683"/>
      <c r="CU151" s="683"/>
      <c r="CV151" s="683"/>
      <c r="CW151" s="683"/>
      <c r="CX151" s="683"/>
      <c r="CY151" s="683"/>
      <c r="CZ151" s="683"/>
      <c r="DA151" s="683"/>
      <c r="DB151" s="683"/>
      <c r="DC151" s="683"/>
      <c r="DD151" s="683"/>
      <c r="DE151" s="683"/>
      <c r="DF151" s="683"/>
      <c r="DG151" s="683"/>
      <c r="DH151" s="683"/>
      <c r="DI151" s="683"/>
      <c r="DJ151" s="683"/>
      <c r="DK151" s="683"/>
      <c r="DL151" s="683"/>
      <c r="DM151" s="683"/>
      <c r="DN151" s="683"/>
      <c r="DO151" s="683"/>
      <c r="DP151" s="683"/>
      <c r="DQ151" s="683"/>
      <c r="DR151" s="683"/>
      <c r="DS151" s="683"/>
      <c r="DT151" s="683"/>
      <c r="DU151" s="683"/>
      <c r="DV151" s="683"/>
    </row>
    <row r="152" spans="1:126" ht="12.75">
      <c r="A152" s="566">
        <v>130</v>
      </c>
      <c r="B152" s="560">
        <f t="shared" si="56"/>
        <v>0</v>
      </c>
      <c r="D152" s="521" t="s">
        <v>720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3"/>
      <c r="BF152" s="683"/>
      <c r="BG152" s="683"/>
      <c r="BH152" s="683"/>
      <c r="BI152" s="683"/>
      <c r="BJ152" s="683"/>
      <c r="BK152" s="683"/>
      <c r="BL152" s="683"/>
      <c r="BM152" s="683"/>
      <c r="BN152" s="683"/>
      <c r="BO152" s="683"/>
      <c r="BP152" s="683"/>
      <c r="BQ152" s="683"/>
      <c r="BR152" s="683"/>
      <c r="BS152" s="683"/>
      <c r="BT152" s="683"/>
      <c r="BU152" s="683"/>
      <c r="BV152" s="683"/>
      <c r="BW152" s="683"/>
      <c r="BX152" s="683"/>
      <c r="BY152" s="683"/>
      <c r="BZ152" s="683"/>
      <c r="CA152" s="683"/>
      <c r="CB152" s="683"/>
      <c r="CC152" s="683"/>
      <c r="CD152" s="683"/>
      <c r="CE152" s="683"/>
      <c r="CF152" s="683"/>
      <c r="CG152" s="683"/>
      <c r="CH152" s="683"/>
      <c r="CI152" s="683"/>
      <c r="CJ152" s="683"/>
      <c r="CK152" s="683"/>
      <c r="CL152" s="683"/>
      <c r="CM152" s="683"/>
      <c r="CN152" s="683"/>
      <c r="CO152" s="683"/>
      <c r="CP152" s="683"/>
      <c r="CQ152" s="683"/>
      <c r="CR152" s="683"/>
      <c r="CS152" s="683"/>
      <c r="CT152" s="683"/>
      <c r="CU152" s="683"/>
      <c r="CV152" s="683"/>
      <c r="CW152" s="683"/>
      <c r="CX152" s="683"/>
      <c r="CY152" s="683"/>
      <c r="CZ152" s="683"/>
      <c r="DA152" s="683"/>
      <c r="DB152" s="683"/>
      <c r="DC152" s="683"/>
      <c r="DD152" s="683"/>
      <c r="DE152" s="683"/>
      <c r="DF152" s="683"/>
      <c r="DG152" s="683"/>
      <c r="DH152" s="683"/>
      <c r="DI152" s="683"/>
      <c r="DJ152" s="683"/>
      <c r="DK152" s="683"/>
      <c r="DL152" s="683"/>
      <c r="DM152" s="683"/>
      <c r="DN152" s="683"/>
      <c r="DO152" s="683"/>
      <c r="DP152" s="683"/>
      <c r="DQ152" s="683"/>
      <c r="DR152" s="683"/>
      <c r="DS152" s="683"/>
      <c r="DT152" s="683"/>
      <c r="DU152" s="683"/>
      <c r="DV152" s="683"/>
    </row>
    <row r="153" spans="1:126" ht="12.75">
      <c r="A153" s="566">
        <v>131</v>
      </c>
      <c r="B153" s="560">
        <f t="shared" si="56"/>
        <v>0</v>
      </c>
      <c r="D153" s="521" t="s">
        <v>721</v>
      </c>
      <c r="F153" s="684"/>
      <c r="G153" s="684"/>
      <c r="H153" s="684"/>
      <c r="I153" s="684"/>
      <c r="J153" s="684"/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  <c r="Z153" s="684"/>
      <c r="AA153" s="684"/>
      <c r="AB153" s="684"/>
      <c r="AC153" s="684"/>
      <c r="AD153" s="684"/>
      <c r="AE153" s="684"/>
      <c r="AF153" s="684"/>
      <c r="AG153" s="684"/>
      <c r="AH153" s="684"/>
      <c r="AI153" s="684"/>
      <c r="AJ153" s="684"/>
      <c r="AK153" s="684"/>
      <c r="AL153" s="684"/>
      <c r="AM153" s="684"/>
      <c r="AN153" s="684"/>
      <c r="AO153" s="684"/>
      <c r="AP153" s="684"/>
      <c r="AQ153" s="684"/>
      <c r="AR153" s="684"/>
      <c r="AS153" s="684"/>
      <c r="AT153" s="684"/>
      <c r="AU153" s="684"/>
      <c r="AV153" s="684"/>
      <c r="AW153" s="684"/>
      <c r="AX153" s="684"/>
      <c r="AY153" s="684"/>
      <c r="AZ153" s="684"/>
      <c r="BA153" s="684"/>
      <c r="BB153" s="684"/>
      <c r="BC153" s="684"/>
      <c r="BD153" s="684"/>
      <c r="BE153" s="684"/>
      <c r="BF153" s="684"/>
      <c r="BG153" s="684"/>
      <c r="BH153" s="684"/>
      <c r="BI153" s="684"/>
      <c r="BJ153" s="684"/>
      <c r="BK153" s="684"/>
      <c r="BL153" s="684"/>
      <c r="BM153" s="684"/>
      <c r="BN153" s="684"/>
      <c r="BO153" s="684"/>
      <c r="BP153" s="684"/>
      <c r="BQ153" s="684"/>
      <c r="BR153" s="684"/>
      <c r="BS153" s="684"/>
      <c r="BT153" s="684"/>
      <c r="BU153" s="684"/>
      <c r="BV153" s="684"/>
      <c r="BW153" s="684"/>
      <c r="BX153" s="684"/>
      <c r="BY153" s="684"/>
      <c r="BZ153" s="684"/>
      <c r="CA153" s="684"/>
      <c r="CB153" s="684"/>
      <c r="CC153" s="684"/>
      <c r="CD153" s="684"/>
      <c r="CE153" s="684"/>
      <c r="CF153" s="684"/>
      <c r="CG153" s="684"/>
      <c r="CH153" s="684"/>
      <c r="CI153" s="684"/>
      <c r="CJ153" s="684"/>
      <c r="CK153" s="684"/>
      <c r="CL153" s="684"/>
      <c r="CM153" s="684"/>
      <c r="CN153" s="684"/>
      <c r="CO153" s="684"/>
      <c r="CP153" s="684"/>
      <c r="CQ153" s="684"/>
      <c r="CR153" s="684"/>
      <c r="CS153" s="684"/>
      <c r="CT153" s="684"/>
      <c r="CU153" s="684"/>
      <c r="CV153" s="684"/>
      <c r="CW153" s="684"/>
      <c r="CX153" s="684"/>
      <c r="CY153" s="684"/>
      <c r="CZ153" s="684"/>
      <c r="DA153" s="684"/>
      <c r="DB153" s="684"/>
      <c r="DC153" s="684"/>
      <c r="DD153" s="684"/>
      <c r="DE153" s="684"/>
      <c r="DF153" s="684"/>
      <c r="DG153" s="684"/>
      <c r="DH153" s="684"/>
      <c r="DI153" s="684"/>
      <c r="DJ153" s="684"/>
      <c r="DK153" s="684"/>
      <c r="DL153" s="684"/>
      <c r="DM153" s="684"/>
      <c r="DN153" s="684"/>
      <c r="DO153" s="684"/>
      <c r="DP153" s="684"/>
      <c r="DQ153" s="684"/>
      <c r="DR153" s="684"/>
      <c r="DS153" s="684"/>
      <c r="DT153" s="684"/>
      <c r="DU153" s="684"/>
      <c r="DV153" s="684"/>
    </row>
    <row r="154" spans="1:126" ht="12.75">
      <c r="A154" s="566">
        <v>132</v>
      </c>
      <c r="B154" s="560">
        <f t="shared" si="56"/>
        <v>0</v>
      </c>
      <c r="D154" s="521" t="s">
        <v>722</v>
      </c>
      <c r="F154" s="685"/>
      <c r="G154" s="685"/>
      <c r="H154" s="685"/>
      <c r="I154" s="685"/>
      <c r="J154" s="685"/>
      <c r="K154" s="685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85"/>
      <c r="AQ154" s="685"/>
      <c r="AR154" s="685"/>
      <c r="AS154" s="685"/>
      <c r="AT154" s="685"/>
      <c r="AU154" s="685"/>
      <c r="AV154" s="685"/>
      <c r="AW154" s="685"/>
      <c r="AX154" s="685"/>
      <c r="AY154" s="685"/>
      <c r="AZ154" s="685"/>
      <c r="BA154" s="685"/>
      <c r="BB154" s="685"/>
      <c r="BC154" s="685"/>
      <c r="BD154" s="685"/>
      <c r="BE154" s="685"/>
      <c r="BF154" s="685"/>
      <c r="BG154" s="685"/>
      <c r="BH154" s="685"/>
      <c r="BI154" s="685"/>
      <c r="BJ154" s="685"/>
      <c r="BK154" s="685"/>
      <c r="BL154" s="685"/>
      <c r="BM154" s="685"/>
      <c r="BN154" s="685"/>
      <c r="BO154" s="685"/>
      <c r="BP154" s="685"/>
      <c r="BQ154" s="685"/>
      <c r="BR154" s="685"/>
      <c r="BS154" s="685"/>
      <c r="BT154" s="685"/>
      <c r="BU154" s="685"/>
      <c r="BV154" s="685"/>
      <c r="BW154" s="685"/>
      <c r="BX154" s="685"/>
      <c r="BY154" s="685"/>
      <c r="BZ154" s="685"/>
      <c r="CA154" s="685"/>
      <c r="CB154" s="685"/>
      <c r="CC154" s="685"/>
      <c r="CD154" s="685"/>
      <c r="CE154" s="685"/>
      <c r="CF154" s="685"/>
      <c r="CG154" s="685"/>
      <c r="CH154" s="685"/>
      <c r="CI154" s="685"/>
      <c r="CJ154" s="685"/>
      <c r="CK154" s="685"/>
      <c r="CL154" s="685"/>
      <c r="CM154" s="685"/>
      <c r="CN154" s="685"/>
      <c r="CO154" s="685"/>
      <c r="CP154" s="685"/>
      <c r="CQ154" s="685"/>
      <c r="CR154" s="685"/>
      <c r="CS154" s="685"/>
      <c r="CT154" s="685"/>
      <c r="CU154" s="685"/>
      <c r="CV154" s="685"/>
      <c r="CW154" s="685"/>
      <c r="CX154" s="685"/>
      <c r="CY154" s="685"/>
      <c r="CZ154" s="685"/>
      <c r="DA154" s="685"/>
      <c r="DB154" s="685"/>
      <c r="DC154" s="685"/>
      <c r="DD154" s="685"/>
      <c r="DE154" s="685"/>
      <c r="DF154" s="685"/>
      <c r="DG154" s="685"/>
      <c r="DH154" s="685"/>
      <c r="DI154" s="685"/>
      <c r="DJ154" s="685"/>
      <c r="DK154" s="685"/>
      <c r="DL154" s="685"/>
      <c r="DM154" s="685"/>
      <c r="DN154" s="685"/>
      <c r="DO154" s="685"/>
      <c r="DP154" s="685"/>
      <c r="DQ154" s="685"/>
      <c r="DR154" s="685"/>
      <c r="DS154" s="685"/>
      <c r="DT154" s="685"/>
      <c r="DU154" s="685"/>
      <c r="DV154" s="685"/>
    </row>
    <row r="155" spans="1:126" ht="12.75">
      <c r="A155" s="566">
        <v>133</v>
      </c>
      <c r="B155" s="560">
        <f t="shared" si="56"/>
        <v>0</v>
      </c>
      <c r="D155" s="521" t="s">
        <v>723</v>
      </c>
      <c r="F155" s="682"/>
      <c r="G155" s="682"/>
      <c r="H155" s="682"/>
      <c r="I155" s="682"/>
      <c r="J155" s="682"/>
      <c r="K155" s="682"/>
      <c r="L155" s="682"/>
      <c r="M155" s="682"/>
      <c r="N155" s="682"/>
      <c r="O155" s="682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2"/>
      <c r="AC155" s="682"/>
      <c r="AD155" s="682"/>
      <c r="AE155" s="682"/>
      <c r="AF155" s="682"/>
      <c r="AG155" s="682"/>
      <c r="AH155" s="682"/>
      <c r="AI155" s="682"/>
      <c r="AJ155" s="682"/>
      <c r="AK155" s="682"/>
      <c r="AL155" s="682"/>
      <c r="AM155" s="682"/>
      <c r="AN155" s="682"/>
      <c r="AO155" s="682"/>
      <c r="AP155" s="682"/>
      <c r="AQ155" s="682"/>
      <c r="AR155" s="682"/>
      <c r="AS155" s="682"/>
      <c r="AT155" s="682"/>
      <c r="AU155" s="682"/>
      <c r="AV155" s="682"/>
      <c r="AW155" s="682"/>
      <c r="AX155" s="682"/>
      <c r="AY155" s="682"/>
      <c r="AZ155" s="682"/>
      <c r="BA155" s="682"/>
      <c r="BB155" s="682"/>
      <c r="BC155" s="682"/>
      <c r="BD155" s="682"/>
      <c r="BE155" s="682"/>
      <c r="BF155" s="682"/>
      <c r="BG155" s="682"/>
      <c r="BH155" s="682"/>
      <c r="BI155" s="682"/>
      <c r="BJ155" s="682"/>
      <c r="BK155" s="682"/>
      <c r="BL155" s="682"/>
      <c r="BM155" s="682"/>
      <c r="BN155" s="682"/>
      <c r="BO155" s="682"/>
      <c r="BP155" s="682"/>
      <c r="BQ155" s="682"/>
      <c r="BR155" s="682"/>
      <c r="BS155" s="682"/>
      <c r="BT155" s="682"/>
      <c r="BU155" s="682"/>
      <c r="BV155" s="682"/>
      <c r="BW155" s="682"/>
      <c r="BX155" s="682"/>
      <c r="BY155" s="682"/>
      <c r="BZ155" s="682"/>
      <c r="CA155" s="682"/>
      <c r="CB155" s="682"/>
      <c r="CC155" s="682"/>
      <c r="CD155" s="682"/>
      <c r="CE155" s="682"/>
      <c r="CF155" s="682"/>
      <c r="CG155" s="682"/>
      <c r="CH155" s="682"/>
      <c r="CI155" s="682"/>
      <c r="CJ155" s="682"/>
      <c r="CK155" s="682"/>
      <c r="CL155" s="682"/>
      <c r="CM155" s="682"/>
      <c r="CN155" s="682"/>
      <c r="CO155" s="682"/>
      <c r="CP155" s="682"/>
      <c r="CQ155" s="682"/>
      <c r="CR155" s="682"/>
      <c r="CS155" s="682"/>
      <c r="CT155" s="682"/>
      <c r="CU155" s="682"/>
      <c r="CV155" s="682"/>
      <c r="CW155" s="682"/>
      <c r="CX155" s="682"/>
      <c r="CY155" s="682"/>
      <c r="CZ155" s="682"/>
      <c r="DA155" s="682"/>
      <c r="DB155" s="682"/>
      <c r="DC155" s="682"/>
      <c r="DD155" s="682"/>
      <c r="DE155" s="682"/>
      <c r="DF155" s="682"/>
      <c r="DG155" s="682"/>
      <c r="DH155" s="682"/>
      <c r="DI155" s="682"/>
      <c r="DJ155" s="682"/>
      <c r="DK155" s="682"/>
      <c r="DL155" s="682"/>
      <c r="DM155" s="682"/>
      <c r="DN155" s="682"/>
      <c r="DO155" s="682"/>
      <c r="DP155" s="682"/>
      <c r="DQ155" s="682"/>
      <c r="DR155" s="682"/>
      <c r="DS155" s="682"/>
      <c r="DT155" s="682"/>
      <c r="DU155" s="682"/>
      <c r="DV155" s="682"/>
    </row>
    <row r="156" spans="1:126" ht="12.75">
      <c r="A156" s="566">
        <v>134</v>
      </c>
      <c r="B156" s="560">
        <f t="shared" si="56"/>
        <v>0</v>
      </c>
      <c r="F156" s="675"/>
      <c r="G156" s="675"/>
      <c r="H156" s="675"/>
      <c r="I156" s="675"/>
      <c r="J156" s="675"/>
      <c r="K156" s="675"/>
      <c r="L156" s="675"/>
      <c r="M156" s="675"/>
      <c r="N156" s="675"/>
      <c r="O156" s="675"/>
      <c r="P156" s="675"/>
      <c r="Q156" s="675"/>
      <c r="R156" s="675"/>
      <c r="S156" s="675"/>
      <c r="T156" s="675"/>
      <c r="U156" s="675"/>
      <c r="V156" s="675"/>
      <c r="W156" s="675"/>
      <c r="X156" s="675"/>
      <c r="Y156" s="675"/>
      <c r="Z156" s="675"/>
      <c r="AA156" s="675"/>
      <c r="AB156" s="675"/>
      <c r="AC156" s="675"/>
      <c r="AD156" s="675"/>
      <c r="AE156" s="675"/>
      <c r="AF156" s="675"/>
      <c r="AG156" s="675"/>
      <c r="AH156" s="675"/>
      <c r="AI156" s="675"/>
      <c r="AJ156" s="675"/>
      <c r="AK156" s="675"/>
      <c r="AL156" s="675"/>
      <c r="AM156" s="675"/>
      <c r="AN156" s="675"/>
      <c r="AO156" s="675"/>
      <c r="AP156" s="675"/>
      <c r="AQ156" s="675"/>
      <c r="AR156" s="675"/>
      <c r="AS156" s="675"/>
      <c r="AT156" s="675"/>
      <c r="AU156" s="675"/>
      <c r="AV156" s="675"/>
      <c r="AW156" s="675"/>
      <c r="AX156" s="675"/>
      <c r="AY156" s="675"/>
      <c r="AZ156" s="675"/>
      <c r="BA156" s="675"/>
      <c r="BB156" s="675"/>
      <c r="BC156" s="675"/>
      <c r="BD156" s="675"/>
      <c r="BE156" s="675"/>
      <c r="BF156" s="675"/>
      <c r="BG156" s="675"/>
      <c r="BH156" s="675"/>
      <c r="BI156" s="675"/>
      <c r="BJ156" s="675"/>
      <c r="BK156" s="675"/>
      <c r="BL156" s="675"/>
      <c r="BM156" s="675"/>
      <c r="BN156" s="675"/>
      <c r="BO156" s="675"/>
      <c r="BP156" s="675"/>
      <c r="BQ156" s="675"/>
      <c r="BR156" s="675"/>
      <c r="BS156" s="675"/>
      <c r="BT156" s="675"/>
      <c r="BU156" s="675"/>
      <c r="BV156" s="675"/>
      <c r="BW156" s="675"/>
      <c r="BX156" s="675"/>
      <c r="BY156" s="675"/>
      <c r="BZ156" s="675"/>
      <c r="CA156" s="675"/>
      <c r="CB156" s="675"/>
      <c r="CC156" s="675"/>
      <c r="CD156" s="675"/>
      <c r="CE156" s="675"/>
      <c r="CF156" s="675"/>
      <c r="CG156" s="675"/>
      <c r="CH156" s="675"/>
      <c r="CI156" s="675"/>
      <c r="CJ156" s="675"/>
      <c r="CK156" s="675"/>
      <c r="CL156" s="675"/>
      <c r="CM156" s="675"/>
      <c r="CN156" s="675"/>
      <c r="CO156" s="675"/>
      <c r="CP156" s="675"/>
      <c r="CQ156" s="675"/>
      <c r="CR156" s="675"/>
      <c r="CS156" s="675"/>
      <c r="CT156" s="675"/>
      <c r="CU156" s="675"/>
      <c r="CV156" s="675"/>
      <c r="CW156" s="675"/>
      <c r="CX156" s="675"/>
      <c r="CY156" s="675"/>
      <c r="CZ156" s="675"/>
      <c r="DA156" s="675"/>
      <c r="DB156" s="675"/>
      <c r="DC156" s="675"/>
      <c r="DD156" s="675"/>
      <c r="DE156" s="675"/>
      <c r="DF156" s="675"/>
      <c r="DG156" s="675"/>
      <c r="DH156" s="675"/>
      <c r="DI156" s="675"/>
      <c r="DJ156" s="675"/>
      <c r="DK156" s="675"/>
      <c r="DL156" s="675"/>
      <c r="DM156" s="675"/>
      <c r="DN156" s="675"/>
      <c r="DO156" s="675"/>
      <c r="DP156" s="675"/>
      <c r="DQ156" s="675"/>
      <c r="DR156" s="675"/>
      <c r="DS156" s="675"/>
      <c r="DT156" s="675"/>
      <c r="DU156" s="675"/>
      <c r="DV156" s="675"/>
    </row>
    <row r="157" spans="1:126" ht="12.75">
      <c r="A157" s="566">
        <v>135</v>
      </c>
      <c r="B157" s="560">
        <f t="shared" si="56"/>
        <v>0</v>
      </c>
      <c r="F157" s="675"/>
      <c r="G157" s="675"/>
      <c r="H157" s="675"/>
      <c r="I157" s="675"/>
      <c r="J157" s="675"/>
      <c r="K157" s="675"/>
      <c r="L157" s="675"/>
      <c r="M157" s="675"/>
      <c r="N157" s="675"/>
      <c r="O157" s="675"/>
      <c r="P157" s="675"/>
      <c r="Q157" s="675"/>
      <c r="R157" s="675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5"/>
      <c r="AI157" s="675"/>
      <c r="AJ157" s="675"/>
      <c r="AK157" s="675"/>
      <c r="AL157" s="675"/>
      <c r="AM157" s="675"/>
      <c r="AN157" s="675"/>
      <c r="AO157" s="675"/>
      <c r="AP157" s="675"/>
      <c r="AQ157" s="675"/>
      <c r="AR157" s="675"/>
      <c r="AS157" s="675"/>
      <c r="AT157" s="675"/>
      <c r="AU157" s="675"/>
      <c r="AV157" s="675"/>
      <c r="AW157" s="675"/>
      <c r="AX157" s="675"/>
      <c r="AY157" s="675"/>
      <c r="AZ157" s="675"/>
      <c r="BA157" s="675"/>
      <c r="BB157" s="675"/>
      <c r="BC157" s="675"/>
      <c r="BD157" s="675"/>
      <c r="BE157" s="675"/>
      <c r="BF157" s="675"/>
      <c r="BG157" s="675"/>
      <c r="BH157" s="675"/>
      <c r="BI157" s="675"/>
      <c r="BJ157" s="675"/>
      <c r="BK157" s="675"/>
      <c r="BL157" s="675"/>
      <c r="BM157" s="675"/>
      <c r="BN157" s="675"/>
      <c r="BO157" s="675"/>
      <c r="BP157" s="675"/>
      <c r="BQ157" s="675"/>
      <c r="BR157" s="675"/>
      <c r="BS157" s="675"/>
      <c r="BT157" s="675"/>
      <c r="BU157" s="675"/>
      <c r="BV157" s="675"/>
      <c r="BW157" s="675"/>
      <c r="BX157" s="675"/>
      <c r="BY157" s="675"/>
      <c r="BZ157" s="675"/>
      <c r="CA157" s="675"/>
      <c r="CB157" s="675"/>
      <c r="CC157" s="675"/>
      <c r="CD157" s="675"/>
      <c r="CE157" s="675"/>
      <c r="CF157" s="675"/>
      <c r="CG157" s="675"/>
      <c r="CH157" s="675"/>
      <c r="CI157" s="675"/>
      <c r="CJ157" s="675"/>
      <c r="CK157" s="675"/>
      <c r="CL157" s="675"/>
      <c r="CM157" s="675"/>
      <c r="CN157" s="675"/>
      <c r="CO157" s="675"/>
      <c r="CP157" s="675"/>
      <c r="CQ157" s="675"/>
      <c r="CR157" s="675"/>
      <c r="CS157" s="675"/>
      <c r="CT157" s="675"/>
      <c r="CU157" s="675"/>
      <c r="CV157" s="675"/>
      <c r="CW157" s="675"/>
      <c r="CX157" s="675"/>
      <c r="CY157" s="675"/>
      <c r="CZ157" s="675"/>
      <c r="DA157" s="675"/>
      <c r="DB157" s="675"/>
      <c r="DC157" s="675"/>
      <c r="DD157" s="675"/>
      <c r="DE157" s="675"/>
      <c r="DF157" s="675"/>
      <c r="DG157" s="675"/>
      <c r="DH157" s="675"/>
      <c r="DI157" s="675"/>
      <c r="DJ157" s="675"/>
      <c r="DK157" s="675"/>
      <c r="DL157" s="675"/>
      <c r="DM157" s="675"/>
      <c r="DN157" s="675"/>
      <c r="DO157" s="675"/>
      <c r="DP157" s="675"/>
      <c r="DQ157" s="675"/>
      <c r="DR157" s="675"/>
      <c r="DS157" s="675"/>
      <c r="DT157" s="675"/>
      <c r="DU157" s="675"/>
      <c r="DV157" s="675"/>
    </row>
    <row r="158" spans="1:126" ht="12.75">
      <c r="A158" s="566">
        <v>136</v>
      </c>
      <c r="B158" s="560">
        <f t="shared" si="56"/>
        <v>0</v>
      </c>
      <c r="F158" s="675"/>
      <c r="G158" s="675"/>
      <c r="H158" s="675"/>
      <c r="I158" s="675"/>
      <c r="J158" s="675"/>
      <c r="K158" s="675"/>
      <c r="L158" s="675"/>
      <c r="M158" s="675"/>
      <c r="N158" s="675"/>
      <c r="O158" s="675"/>
      <c r="P158" s="675"/>
      <c r="Q158" s="675"/>
      <c r="R158" s="675"/>
      <c r="S158" s="675"/>
      <c r="T158" s="675"/>
      <c r="U158" s="675"/>
      <c r="V158" s="675"/>
      <c r="W158" s="675"/>
      <c r="X158" s="675"/>
      <c r="Y158" s="675"/>
      <c r="Z158" s="675"/>
      <c r="AA158" s="675"/>
      <c r="AB158" s="675"/>
      <c r="AC158" s="675"/>
      <c r="AD158" s="675"/>
      <c r="AE158" s="675"/>
      <c r="AF158" s="675"/>
      <c r="AG158" s="675"/>
      <c r="AH158" s="675"/>
      <c r="AI158" s="675"/>
      <c r="AJ158" s="675"/>
      <c r="AK158" s="675"/>
      <c r="AL158" s="675"/>
      <c r="AM158" s="675"/>
      <c r="AN158" s="675"/>
      <c r="AO158" s="675"/>
      <c r="AP158" s="675"/>
      <c r="AQ158" s="675"/>
      <c r="AR158" s="675"/>
      <c r="AS158" s="675"/>
      <c r="AT158" s="675"/>
      <c r="AU158" s="675"/>
      <c r="AV158" s="675"/>
      <c r="AW158" s="675"/>
      <c r="AX158" s="675"/>
      <c r="AY158" s="675"/>
      <c r="AZ158" s="675"/>
      <c r="BA158" s="675"/>
      <c r="BB158" s="675"/>
      <c r="BC158" s="675"/>
      <c r="BD158" s="675"/>
      <c r="BE158" s="675"/>
      <c r="BF158" s="675"/>
      <c r="BG158" s="675"/>
      <c r="BH158" s="675"/>
      <c r="BI158" s="675"/>
      <c r="BJ158" s="675"/>
      <c r="BK158" s="675"/>
      <c r="BL158" s="675"/>
      <c r="BM158" s="675"/>
      <c r="BN158" s="675"/>
      <c r="BO158" s="675"/>
      <c r="BP158" s="675"/>
      <c r="BQ158" s="675"/>
      <c r="BR158" s="675"/>
      <c r="BS158" s="675"/>
      <c r="BT158" s="675"/>
      <c r="BU158" s="675"/>
      <c r="BV158" s="675"/>
      <c r="BW158" s="675"/>
      <c r="BX158" s="675"/>
      <c r="BY158" s="675"/>
      <c r="BZ158" s="675"/>
      <c r="CA158" s="675"/>
      <c r="CB158" s="675"/>
      <c r="CC158" s="675"/>
      <c r="CD158" s="675"/>
      <c r="CE158" s="675"/>
      <c r="CF158" s="675"/>
      <c r="CG158" s="675"/>
      <c r="CH158" s="675"/>
      <c r="CI158" s="675"/>
      <c r="CJ158" s="675"/>
      <c r="CK158" s="675"/>
      <c r="CL158" s="675"/>
      <c r="CM158" s="675"/>
      <c r="CN158" s="675"/>
      <c r="CO158" s="675"/>
      <c r="CP158" s="675"/>
      <c r="CQ158" s="675"/>
      <c r="CR158" s="675"/>
      <c r="CS158" s="675"/>
      <c r="CT158" s="675"/>
      <c r="CU158" s="675"/>
      <c r="CV158" s="675"/>
      <c r="CW158" s="675"/>
      <c r="CX158" s="675"/>
      <c r="CY158" s="675"/>
      <c r="CZ158" s="675"/>
      <c r="DA158" s="675"/>
      <c r="DB158" s="675"/>
      <c r="DC158" s="675"/>
      <c r="DD158" s="675"/>
      <c r="DE158" s="675"/>
      <c r="DF158" s="675"/>
      <c r="DG158" s="675"/>
      <c r="DH158" s="675"/>
      <c r="DI158" s="675"/>
      <c r="DJ158" s="675"/>
      <c r="DK158" s="675"/>
      <c r="DL158" s="675"/>
      <c r="DM158" s="675"/>
      <c r="DN158" s="675"/>
      <c r="DO158" s="675"/>
      <c r="DP158" s="675"/>
      <c r="DQ158" s="675"/>
      <c r="DR158" s="675"/>
      <c r="DS158" s="675"/>
      <c r="DT158" s="675"/>
      <c r="DU158" s="675"/>
      <c r="DV158" s="675"/>
    </row>
    <row r="159" spans="1:126" ht="12.75">
      <c r="A159" s="566">
        <v>137</v>
      </c>
      <c r="B159" s="560">
        <f t="shared" si="56"/>
        <v>0</v>
      </c>
      <c r="F159" s="675"/>
      <c r="G159" s="675"/>
      <c r="H159" s="675"/>
      <c r="I159" s="675"/>
      <c r="J159" s="675"/>
      <c r="K159" s="675"/>
      <c r="L159" s="675"/>
      <c r="M159" s="675"/>
      <c r="N159" s="675"/>
      <c r="O159" s="675"/>
      <c r="P159" s="675"/>
      <c r="Q159" s="675"/>
      <c r="R159" s="675"/>
      <c r="S159" s="675"/>
      <c r="T159" s="675"/>
      <c r="U159" s="675"/>
      <c r="V159" s="675"/>
      <c r="W159" s="675"/>
      <c r="X159" s="675"/>
      <c r="Y159" s="675"/>
      <c r="Z159" s="675"/>
      <c r="AA159" s="675"/>
      <c r="AB159" s="675"/>
      <c r="AC159" s="675"/>
      <c r="AD159" s="675"/>
      <c r="AE159" s="675"/>
      <c r="AF159" s="675"/>
      <c r="AG159" s="675"/>
      <c r="AH159" s="675"/>
      <c r="AI159" s="675"/>
      <c r="AJ159" s="675"/>
      <c r="AK159" s="675"/>
      <c r="AL159" s="675"/>
      <c r="AM159" s="675"/>
      <c r="AN159" s="675"/>
      <c r="AO159" s="675"/>
      <c r="AP159" s="675"/>
      <c r="AQ159" s="675"/>
      <c r="AR159" s="675"/>
      <c r="AS159" s="675"/>
      <c r="AT159" s="675"/>
      <c r="AU159" s="675"/>
      <c r="AV159" s="675"/>
      <c r="AW159" s="675"/>
      <c r="AX159" s="675"/>
      <c r="AY159" s="675"/>
      <c r="AZ159" s="675"/>
      <c r="BA159" s="675"/>
      <c r="BB159" s="675"/>
      <c r="BC159" s="675"/>
      <c r="BD159" s="675"/>
      <c r="BE159" s="675"/>
      <c r="BF159" s="675"/>
      <c r="BG159" s="675"/>
      <c r="BH159" s="675"/>
      <c r="BI159" s="675"/>
      <c r="BJ159" s="675"/>
      <c r="BK159" s="675"/>
      <c r="BL159" s="675"/>
      <c r="BM159" s="675"/>
      <c r="BN159" s="675"/>
      <c r="BO159" s="675"/>
      <c r="BP159" s="675"/>
      <c r="BQ159" s="675"/>
      <c r="BR159" s="675"/>
      <c r="BS159" s="675"/>
      <c r="BT159" s="675"/>
      <c r="BU159" s="675"/>
      <c r="BV159" s="675"/>
      <c r="BW159" s="675"/>
      <c r="BX159" s="675"/>
      <c r="BY159" s="675"/>
      <c r="BZ159" s="675"/>
      <c r="CA159" s="675"/>
      <c r="CB159" s="675"/>
      <c r="CC159" s="675"/>
      <c r="CD159" s="675"/>
      <c r="CE159" s="675"/>
      <c r="CF159" s="675"/>
      <c r="CG159" s="675"/>
      <c r="CH159" s="675"/>
      <c r="CI159" s="675"/>
      <c r="CJ159" s="675"/>
      <c r="CK159" s="675"/>
      <c r="CL159" s="675"/>
      <c r="CM159" s="675"/>
      <c r="CN159" s="675"/>
      <c r="CO159" s="675"/>
      <c r="CP159" s="675"/>
      <c r="CQ159" s="675"/>
      <c r="CR159" s="675"/>
      <c r="CS159" s="675"/>
      <c r="CT159" s="675"/>
      <c r="CU159" s="675"/>
      <c r="CV159" s="675"/>
      <c r="CW159" s="675"/>
      <c r="CX159" s="675"/>
      <c r="CY159" s="675"/>
      <c r="CZ159" s="675"/>
      <c r="DA159" s="675"/>
      <c r="DB159" s="675"/>
      <c r="DC159" s="675"/>
      <c r="DD159" s="675"/>
      <c r="DE159" s="675"/>
      <c r="DF159" s="675"/>
      <c r="DG159" s="675"/>
      <c r="DH159" s="675"/>
      <c r="DI159" s="675"/>
      <c r="DJ159" s="675"/>
      <c r="DK159" s="675"/>
      <c r="DL159" s="675"/>
      <c r="DM159" s="675"/>
      <c r="DN159" s="675"/>
      <c r="DO159" s="675"/>
      <c r="DP159" s="675"/>
      <c r="DQ159" s="675"/>
      <c r="DR159" s="675"/>
      <c r="DS159" s="675"/>
      <c r="DT159" s="675"/>
      <c r="DU159" s="675"/>
      <c r="DV159" s="675"/>
    </row>
    <row r="160" spans="1:126" ht="12.75">
      <c r="A160" s="566">
        <v>138</v>
      </c>
      <c r="B160" s="560">
        <f t="shared" si="56"/>
        <v>0</v>
      </c>
      <c r="F160" s="675"/>
      <c r="G160" s="675"/>
      <c r="H160" s="675"/>
      <c r="I160" s="675"/>
      <c r="J160" s="675"/>
      <c r="K160" s="675"/>
      <c r="L160" s="675"/>
      <c r="M160" s="675"/>
      <c r="N160" s="675"/>
      <c r="O160" s="675"/>
      <c r="P160" s="675"/>
      <c r="Q160" s="675"/>
      <c r="R160" s="675"/>
      <c r="S160" s="675"/>
      <c r="T160" s="675"/>
      <c r="U160" s="675"/>
      <c r="V160" s="675"/>
      <c r="W160" s="675"/>
      <c r="X160" s="675"/>
      <c r="Y160" s="675"/>
      <c r="Z160" s="675"/>
      <c r="AA160" s="675"/>
      <c r="AB160" s="675"/>
      <c r="AC160" s="675"/>
      <c r="AD160" s="675"/>
      <c r="AE160" s="675"/>
      <c r="AF160" s="675"/>
      <c r="AG160" s="675"/>
      <c r="AH160" s="675"/>
      <c r="AI160" s="675"/>
      <c r="AJ160" s="675"/>
      <c r="AK160" s="675"/>
      <c r="AL160" s="675"/>
      <c r="AM160" s="675"/>
      <c r="AN160" s="675"/>
      <c r="AO160" s="675"/>
      <c r="AP160" s="675"/>
      <c r="AQ160" s="675"/>
      <c r="AR160" s="675"/>
      <c r="AS160" s="675"/>
      <c r="AT160" s="675"/>
      <c r="AU160" s="675"/>
      <c r="AV160" s="675"/>
      <c r="AW160" s="675"/>
      <c r="AX160" s="675"/>
      <c r="AY160" s="675"/>
      <c r="AZ160" s="675"/>
      <c r="BA160" s="675"/>
      <c r="BB160" s="675"/>
      <c r="BC160" s="675"/>
      <c r="BD160" s="675"/>
      <c r="BE160" s="675"/>
      <c r="BF160" s="675"/>
      <c r="BG160" s="675"/>
      <c r="BH160" s="675"/>
      <c r="BI160" s="675"/>
      <c r="BJ160" s="675"/>
      <c r="BK160" s="675"/>
      <c r="BL160" s="675"/>
      <c r="BM160" s="675"/>
      <c r="BN160" s="675"/>
      <c r="BO160" s="675"/>
      <c r="BP160" s="675"/>
      <c r="BQ160" s="675"/>
      <c r="BR160" s="675"/>
      <c r="BS160" s="675"/>
      <c r="BT160" s="675"/>
      <c r="BU160" s="675"/>
      <c r="BV160" s="675"/>
      <c r="BW160" s="675"/>
      <c r="BX160" s="675"/>
      <c r="BY160" s="675"/>
      <c r="BZ160" s="675"/>
      <c r="CA160" s="675"/>
      <c r="CB160" s="675"/>
      <c r="CC160" s="675"/>
      <c r="CD160" s="675"/>
      <c r="CE160" s="675"/>
      <c r="CF160" s="675"/>
      <c r="CG160" s="675"/>
      <c r="CH160" s="675"/>
      <c r="CI160" s="675"/>
      <c r="CJ160" s="675"/>
      <c r="CK160" s="675"/>
      <c r="CL160" s="675"/>
      <c r="CM160" s="675"/>
      <c r="CN160" s="675"/>
      <c r="CO160" s="675"/>
      <c r="CP160" s="675"/>
      <c r="CQ160" s="675"/>
      <c r="CR160" s="675"/>
      <c r="CS160" s="675"/>
      <c r="CT160" s="675"/>
      <c r="CU160" s="675"/>
      <c r="CV160" s="675"/>
      <c r="CW160" s="675"/>
      <c r="CX160" s="675"/>
      <c r="CY160" s="675"/>
      <c r="CZ160" s="675"/>
      <c r="DA160" s="675"/>
      <c r="DB160" s="675"/>
      <c r="DC160" s="675"/>
      <c r="DD160" s="675"/>
      <c r="DE160" s="675"/>
      <c r="DF160" s="675"/>
      <c r="DG160" s="675"/>
      <c r="DH160" s="675"/>
      <c r="DI160" s="675"/>
      <c r="DJ160" s="675"/>
      <c r="DK160" s="675"/>
      <c r="DL160" s="675"/>
      <c r="DM160" s="675"/>
      <c r="DN160" s="675"/>
      <c r="DO160" s="675"/>
      <c r="DP160" s="675"/>
      <c r="DQ160" s="675"/>
      <c r="DR160" s="675"/>
      <c r="DS160" s="675"/>
      <c r="DT160" s="675"/>
      <c r="DU160" s="675"/>
      <c r="DV160" s="675"/>
    </row>
    <row r="161" spans="1:126" ht="12.75">
      <c r="A161" s="566">
        <v>139</v>
      </c>
      <c r="B161" s="560">
        <f t="shared" si="56"/>
        <v>0</v>
      </c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675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5"/>
      <c r="AQ161" s="675"/>
      <c r="AR161" s="675"/>
      <c r="AS161" s="675"/>
      <c r="AT161" s="675"/>
      <c r="AU161" s="675"/>
      <c r="AV161" s="675"/>
      <c r="AW161" s="675"/>
      <c r="AX161" s="675"/>
      <c r="AY161" s="675"/>
      <c r="AZ161" s="675"/>
      <c r="BA161" s="675"/>
      <c r="BB161" s="675"/>
      <c r="BC161" s="675"/>
      <c r="BD161" s="675"/>
      <c r="BE161" s="675"/>
      <c r="BF161" s="675"/>
      <c r="BG161" s="675"/>
      <c r="BH161" s="675"/>
      <c r="BI161" s="675"/>
      <c r="BJ161" s="675"/>
      <c r="BK161" s="675"/>
      <c r="BL161" s="675"/>
      <c r="BM161" s="675"/>
      <c r="BN161" s="675"/>
      <c r="BO161" s="675"/>
      <c r="BP161" s="675"/>
      <c r="BQ161" s="675"/>
      <c r="BR161" s="675"/>
      <c r="BS161" s="675"/>
      <c r="BT161" s="675"/>
      <c r="BU161" s="675"/>
      <c r="BV161" s="675"/>
      <c r="BW161" s="675"/>
      <c r="BX161" s="675"/>
      <c r="BY161" s="675"/>
      <c r="BZ161" s="675"/>
      <c r="CA161" s="675"/>
      <c r="CB161" s="675"/>
      <c r="CC161" s="675"/>
      <c r="CD161" s="675"/>
      <c r="CE161" s="675"/>
      <c r="CF161" s="675"/>
      <c r="CG161" s="675"/>
      <c r="CH161" s="675"/>
      <c r="CI161" s="675"/>
      <c r="CJ161" s="675"/>
      <c r="CK161" s="675"/>
      <c r="CL161" s="675"/>
      <c r="CM161" s="675"/>
      <c r="CN161" s="675"/>
      <c r="CO161" s="675"/>
      <c r="CP161" s="675"/>
      <c r="CQ161" s="675"/>
      <c r="CR161" s="675"/>
      <c r="CS161" s="675"/>
      <c r="CT161" s="675"/>
      <c r="CU161" s="675"/>
      <c r="CV161" s="675"/>
      <c r="CW161" s="675"/>
      <c r="CX161" s="675"/>
      <c r="CY161" s="675"/>
      <c r="CZ161" s="675"/>
      <c r="DA161" s="675"/>
      <c r="DB161" s="675"/>
      <c r="DC161" s="675"/>
      <c r="DD161" s="675"/>
      <c r="DE161" s="675"/>
      <c r="DF161" s="675"/>
      <c r="DG161" s="675"/>
      <c r="DH161" s="675"/>
      <c r="DI161" s="675"/>
      <c r="DJ161" s="675"/>
      <c r="DK161" s="675"/>
      <c r="DL161" s="675"/>
      <c r="DM161" s="675"/>
      <c r="DN161" s="675"/>
      <c r="DO161" s="675"/>
      <c r="DP161" s="675"/>
      <c r="DQ161" s="675"/>
      <c r="DR161" s="675"/>
      <c r="DS161" s="675"/>
      <c r="DT161" s="675"/>
      <c r="DU161" s="675"/>
      <c r="DV161" s="675"/>
    </row>
    <row r="162" spans="1:126" ht="12.75">
      <c r="A162" s="566">
        <v>140</v>
      </c>
      <c r="B162" s="560">
        <f t="shared" si="56"/>
        <v>0</v>
      </c>
      <c r="F162" s="675"/>
      <c r="G162" s="675"/>
      <c r="H162" s="675"/>
      <c r="I162" s="675"/>
      <c r="J162" s="675"/>
      <c r="K162" s="675"/>
      <c r="L162" s="675"/>
      <c r="M162" s="675"/>
      <c r="N162" s="675"/>
      <c r="O162" s="675"/>
      <c r="P162" s="675"/>
      <c r="Q162" s="675"/>
      <c r="R162" s="675"/>
      <c r="S162" s="675"/>
      <c r="T162" s="675"/>
      <c r="U162" s="675"/>
      <c r="V162" s="675"/>
      <c r="W162" s="675"/>
      <c r="X162" s="675"/>
      <c r="Y162" s="675"/>
      <c r="Z162" s="675"/>
      <c r="AA162" s="675"/>
      <c r="AB162" s="675"/>
      <c r="AC162" s="675"/>
      <c r="AD162" s="675"/>
      <c r="AE162" s="675"/>
      <c r="AF162" s="675"/>
      <c r="AG162" s="675"/>
      <c r="AH162" s="675"/>
      <c r="AI162" s="675"/>
      <c r="AJ162" s="675"/>
      <c r="AK162" s="675"/>
      <c r="AL162" s="675"/>
      <c r="AM162" s="675"/>
      <c r="AN162" s="675"/>
      <c r="AO162" s="675"/>
      <c r="AP162" s="675"/>
      <c r="AQ162" s="675"/>
      <c r="AR162" s="675"/>
      <c r="AS162" s="675"/>
      <c r="AT162" s="675"/>
      <c r="AU162" s="675"/>
      <c r="AV162" s="675"/>
      <c r="AW162" s="675"/>
      <c r="AX162" s="675"/>
      <c r="AY162" s="675"/>
      <c r="AZ162" s="675"/>
      <c r="BA162" s="675"/>
      <c r="BB162" s="675"/>
      <c r="BC162" s="675"/>
      <c r="BD162" s="675"/>
      <c r="BE162" s="675"/>
      <c r="BF162" s="675"/>
      <c r="BG162" s="675"/>
      <c r="BH162" s="675"/>
      <c r="BI162" s="675"/>
      <c r="BJ162" s="675"/>
      <c r="BK162" s="675"/>
      <c r="BL162" s="675"/>
      <c r="BM162" s="675"/>
      <c r="BN162" s="675"/>
      <c r="BO162" s="675"/>
      <c r="BP162" s="675"/>
      <c r="BQ162" s="675"/>
      <c r="BR162" s="675"/>
      <c r="BS162" s="675"/>
      <c r="BT162" s="675"/>
      <c r="BU162" s="675"/>
      <c r="BV162" s="675"/>
      <c r="BW162" s="675"/>
      <c r="BX162" s="675"/>
      <c r="BY162" s="675"/>
      <c r="BZ162" s="675"/>
      <c r="CA162" s="675"/>
      <c r="CB162" s="675"/>
      <c r="CC162" s="675"/>
      <c r="CD162" s="675"/>
      <c r="CE162" s="675"/>
      <c r="CF162" s="675"/>
      <c r="CG162" s="675"/>
      <c r="CH162" s="675"/>
      <c r="CI162" s="675"/>
      <c r="CJ162" s="675"/>
      <c r="CK162" s="675"/>
      <c r="CL162" s="675"/>
      <c r="CM162" s="675"/>
      <c r="CN162" s="675"/>
      <c r="CO162" s="675"/>
      <c r="CP162" s="675"/>
      <c r="CQ162" s="675"/>
      <c r="CR162" s="675"/>
      <c r="CS162" s="675"/>
      <c r="CT162" s="675"/>
      <c r="CU162" s="675"/>
      <c r="CV162" s="675"/>
      <c r="CW162" s="675"/>
      <c r="CX162" s="675"/>
      <c r="CY162" s="675"/>
      <c r="CZ162" s="675"/>
      <c r="DA162" s="675"/>
      <c r="DB162" s="675"/>
      <c r="DC162" s="675"/>
      <c r="DD162" s="675"/>
      <c r="DE162" s="675"/>
      <c r="DF162" s="675"/>
      <c r="DG162" s="675"/>
      <c r="DH162" s="675"/>
      <c r="DI162" s="675"/>
      <c r="DJ162" s="675"/>
      <c r="DK162" s="675"/>
      <c r="DL162" s="675"/>
      <c r="DM162" s="675"/>
      <c r="DN162" s="675"/>
      <c r="DO162" s="675"/>
      <c r="DP162" s="675"/>
      <c r="DQ162" s="675"/>
      <c r="DR162" s="675"/>
      <c r="DS162" s="675"/>
      <c r="DT162" s="675"/>
      <c r="DU162" s="675"/>
      <c r="DV162" s="675"/>
    </row>
    <row r="163" spans="1:126" ht="12.75">
      <c r="A163" s="566">
        <v>141</v>
      </c>
      <c r="B163" s="560">
        <f t="shared" si="56"/>
        <v>0</v>
      </c>
      <c r="F163" s="675"/>
      <c r="G163" s="675"/>
      <c r="H163" s="675"/>
      <c r="I163" s="675"/>
      <c r="J163" s="675"/>
      <c r="K163" s="675"/>
      <c r="L163" s="675"/>
      <c r="M163" s="675"/>
      <c r="N163" s="675"/>
      <c r="O163" s="675"/>
      <c r="P163" s="675"/>
      <c r="Q163" s="675"/>
      <c r="R163" s="675"/>
      <c r="S163" s="675"/>
      <c r="T163" s="675"/>
      <c r="U163" s="675"/>
      <c r="V163" s="675"/>
      <c r="W163" s="675"/>
      <c r="X163" s="675"/>
      <c r="Y163" s="675"/>
      <c r="Z163" s="675"/>
      <c r="AA163" s="675"/>
      <c r="AB163" s="675"/>
      <c r="AC163" s="675"/>
      <c r="AD163" s="675"/>
      <c r="AE163" s="675"/>
      <c r="AF163" s="675"/>
      <c r="AG163" s="675"/>
      <c r="AH163" s="675"/>
      <c r="AI163" s="675"/>
      <c r="AJ163" s="675"/>
      <c r="AK163" s="675"/>
      <c r="AL163" s="675"/>
      <c r="AM163" s="675"/>
      <c r="AN163" s="675"/>
      <c r="AO163" s="675"/>
      <c r="AP163" s="675"/>
      <c r="AQ163" s="675"/>
      <c r="AR163" s="675"/>
      <c r="AS163" s="675"/>
      <c r="AT163" s="675"/>
      <c r="AU163" s="675"/>
      <c r="AV163" s="675"/>
      <c r="AW163" s="675"/>
      <c r="AX163" s="675"/>
      <c r="AY163" s="675"/>
      <c r="AZ163" s="675"/>
      <c r="BA163" s="675"/>
      <c r="BB163" s="675"/>
      <c r="BC163" s="675"/>
      <c r="BD163" s="675"/>
      <c r="BE163" s="675"/>
      <c r="BF163" s="675"/>
      <c r="BG163" s="675"/>
      <c r="BH163" s="675"/>
      <c r="BI163" s="675"/>
      <c r="BJ163" s="675"/>
      <c r="BK163" s="675"/>
      <c r="BL163" s="675"/>
      <c r="BM163" s="675"/>
      <c r="BN163" s="675"/>
      <c r="BO163" s="675"/>
      <c r="BP163" s="675"/>
      <c r="BQ163" s="675"/>
      <c r="BR163" s="675"/>
      <c r="BS163" s="675"/>
      <c r="BT163" s="675"/>
      <c r="BU163" s="675"/>
      <c r="BV163" s="675"/>
      <c r="BW163" s="675"/>
      <c r="BX163" s="675"/>
      <c r="BY163" s="675"/>
      <c r="BZ163" s="675"/>
      <c r="CA163" s="675"/>
      <c r="CB163" s="675"/>
      <c r="CC163" s="675"/>
      <c r="CD163" s="675"/>
      <c r="CE163" s="675"/>
      <c r="CF163" s="675"/>
      <c r="CG163" s="675"/>
      <c r="CH163" s="675"/>
      <c r="CI163" s="675"/>
      <c r="CJ163" s="675"/>
      <c r="CK163" s="675"/>
      <c r="CL163" s="675"/>
      <c r="CM163" s="675"/>
      <c r="CN163" s="675"/>
      <c r="CO163" s="675"/>
      <c r="CP163" s="675"/>
      <c r="CQ163" s="675"/>
      <c r="CR163" s="675"/>
      <c r="CS163" s="675"/>
      <c r="CT163" s="675"/>
      <c r="CU163" s="675"/>
      <c r="CV163" s="675"/>
      <c r="CW163" s="675"/>
      <c r="CX163" s="675"/>
      <c r="CY163" s="675"/>
      <c r="CZ163" s="675"/>
      <c r="DA163" s="675"/>
      <c r="DB163" s="675"/>
      <c r="DC163" s="675"/>
      <c r="DD163" s="675"/>
      <c r="DE163" s="675"/>
      <c r="DF163" s="675"/>
      <c r="DG163" s="675"/>
      <c r="DH163" s="675"/>
      <c r="DI163" s="675"/>
      <c r="DJ163" s="675"/>
      <c r="DK163" s="675"/>
      <c r="DL163" s="675"/>
      <c r="DM163" s="675"/>
      <c r="DN163" s="675"/>
      <c r="DO163" s="675"/>
      <c r="DP163" s="675"/>
      <c r="DQ163" s="675"/>
      <c r="DR163" s="675"/>
      <c r="DS163" s="675"/>
      <c r="DT163" s="675"/>
      <c r="DU163" s="675"/>
      <c r="DV163" s="675"/>
    </row>
    <row r="164" spans="1:126" ht="12.75">
      <c r="A164" s="566">
        <v>142</v>
      </c>
      <c r="B164" s="560">
        <f t="shared" si="56"/>
        <v>0</v>
      </c>
      <c r="D164" s="686" t="s">
        <v>468</v>
      </c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5"/>
      <c r="U164" s="675"/>
      <c r="V164" s="675"/>
      <c r="W164" s="675"/>
      <c r="X164" s="675"/>
      <c r="Y164" s="675"/>
      <c r="Z164" s="675"/>
      <c r="AA164" s="675"/>
      <c r="AB164" s="675"/>
      <c r="AC164" s="675"/>
      <c r="AD164" s="675"/>
      <c r="AE164" s="675"/>
      <c r="AF164" s="675"/>
      <c r="AG164" s="675"/>
      <c r="AH164" s="675"/>
      <c r="AI164" s="675"/>
      <c r="AJ164" s="675"/>
      <c r="AK164" s="675"/>
      <c r="AL164" s="675"/>
      <c r="AM164" s="675"/>
      <c r="AN164" s="675"/>
      <c r="AO164" s="675"/>
      <c r="AP164" s="675"/>
      <c r="AQ164" s="675"/>
      <c r="AR164" s="675"/>
      <c r="AS164" s="675"/>
      <c r="AT164" s="675"/>
      <c r="AU164" s="675"/>
      <c r="AV164" s="675"/>
      <c r="AW164" s="675"/>
      <c r="AX164" s="675"/>
      <c r="AY164" s="675"/>
      <c r="AZ164" s="675"/>
      <c r="BA164" s="675"/>
      <c r="BB164" s="675"/>
      <c r="BC164" s="675"/>
      <c r="BD164" s="675"/>
      <c r="BE164" s="675"/>
      <c r="BF164" s="675"/>
      <c r="BG164" s="675"/>
      <c r="BH164" s="675"/>
      <c r="BI164" s="675"/>
      <c r="BJ164" s="675"/>
      <c r="BK164" s="675"/>
      <c r="BL164" s="675"/>
      <c r="BM164" s="675"/>
      <c r="BN164" s="675"/>
      <c r="BO164" s="675"/>
      <c r="BP164" s="675"/>
      <c r="BQ164" s="675"/>
      <c r="BR164" s="675"/>
      <c r="BS164" s="675"/>
      <c r="BT164" s="675"/>
      <c r="BU164" s="675"/>
      <c r="BV164" s="675"/>
      <c r="BW164" s="675"/>
      <c r="BX164" s="675"/>
      <c r="BY164" s="675"/>
      <c r="BZ164" s="675"/>
      <c r="CA164" s="675"/>
      <c r="CB164" s="675"/>
      <c r="CC164" s="675"/>
      <c r="CD164" s="675"/>
      <c r="CE164" s="675"/>
      <c r="CF164" s="675"/>
      <c r="CG164" s="675"/>
      <c r="CH164" s="675"/>
      <c r="CI164" s="675"/>
      <c r="CJ164" s="675"/>
      <c r="CK164" s="675"/>
      <c r="CL164" s="675"/>
      <c r="CM164" s="675"/>
      <c r="CN164" s="675"/>
      <c r="CO164" s="675"/>
      <c r="CP164" s="675"/>
      <c r="CQ164" s="675"/>
      <c r="CR164" s="675"/>
      <c r="CS164" s="675"/>
      <c r="CT164" s="675"/>
      <c r="CU164" s="675"/>
      <c r="CV164" s="675"/>
      <c r="CW164" s="675"/>
      <c r="CX164" s="675"/>
      <c r="CY164" s="675"/>
      <c r="CZ164" s="675"/>
      <c r="DA164" s="675"/>
      <c r="DB164" s="675"/>
      <c r="DC164" s="675"/>
      <c r="DD164" s="675"/>
      <c r="DE164" s="675"/>
      <c r="DF164" s="675"/>
      <c r="DG164" s="675"/>
      <c r="DH164" s="675"/>
      <c r="DI164" s="675"/>
      <c r="DJ164" s="675"/>
      <c r="DK164" s="675"/>
      <c r="DL164" s="675"/>
      <c r="DM164" s="675"/>
      <c r="DN164" s="675"/>
      <c r="DO164" s="675"/>
      <c r="DP164" s="675"/>
      <c r="DQ164" s="675"/>
      <c r="DR164" s="675"/>
      <c r="DS164" s="675"/>
      <c r="DT164" s="675"/>
      <c r="DU164" s="675"/>
      <c r="DV164" s="675"/>
    </row>
    <row r="165" spans="1:126" ht="12.75">
      <c r="A165" s="566">
        <v>143</v>
      </c>
      <c r="B165" s="560">
        <f t="shared" si="56"/>
        <v>0</v>
      </c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675"/>
      <c r="S165" s="675"/>
      <c r="T165" s="675"/>
      <c r="U165" s="675"/>
      <c r="V165" s="675"/>
      <c r="W165" s="675"/>
      <c r="X165" s="675"/>
      <c r="Y165" s="675"/>
      <c r="Z165" s="675"/>
      <c r="AA165" s="675"/>
      <c r="AB165" s="675"/>
      <c r="AC165" s="675"/>
      <c r="AD165" s="675"/>
      <c r="AE165" s="675"/>
      <c r="AF165" s="675"/>
      <c r="AG165" s="675"/>
      <c r="AH165" s="675"/>
      <c r="AI165" s="675"/>
      <c r="AJ165" s="675"/>
      <c r="AK165" s="675"/>
      <c r="AL165" s="675"/>
      <c r="AM165" s="675"/>
      <c r="AN165" s="675"/>
      <c r="AO165" s="675"/>
      <c r="AP165" s="675"/>
      <c r="AQ165" s="675"/>
      <c r="AR165" s="675"/>
      <c r="AS165" s="675"/>
      <c r="AT165" s="675"/>
      <c r="AU165" s="675"/>
      <c r="AV165" s="675"/>
      <c r="AW165" s="675"/>
      <c r="AX165" s="675"/>
      <c r="AY165" s="675"/>
      <c r="AZ165" s="675"/>
      <c r="BA165" s="675"/>
      <c r="BB165" s="675"/>
      <c r="BC165" s="675"/>
      <c r="BD165" s="675"/>
      <c r="BE165" s="675"/>
      <c r="BF165" s="675"/>
      <c r="BG165" s="675"/>
      <c r="BH165" s="675"/>
      <c r="BI165" s="675"/>
      <c r="BJ165" s="675"/>
      <c r="BK165" s="675"/>
      <c r="BL165" s="675"/>
      <c r="BM165" s="675"/>
      <c r="BN165" s="675"/>
      <c r="BO165" s="675"/>
      <c r="BP165" s="675"/>
      <c r="BQ165" s="675"/>
      <c r="BR165" s="675"/>
      <c r="BS165" s="675"/>
      <c r="BT165" s="675"/>
      <c r="BU165" s="675"/>
      <c r="BV165" s="675"/>
      <c r="BW165" s="675"/>
      <c r="BX165" s="675"/>
      <c r="BY165" s="675"/>
      <c r="BZ165" s="675"/>
      <c r="CA165" s="675"/>
      <c r="CB165" s="675"/>
      <c r="CC165" s="675"/>
      <c r="CD165" s="675"/>
      <c r="CE165" s="675"/>
      <c r="CF165" s="675"/>
      <c r="CG165" s="675"/>
      <c r="CH165" s="675"/>
      <c r="CI165" s="675"/>
      <c r="CJ165" s="675"/>
      <c r="CK165" s="675"/>
      <c r="CL165" s="675"/>
      <c r="CM165" s="675"/>
      <c r="CN165" s="675"/>
      <c r="CO165" s="675"/>
      <c r="CP165" s="675"/>
      <c r="CQ165" s="675"/>
      <c r="CR165" s="675"/>
      <c r="CS165" s="675"/>
      <c r="CT165" s="675"/>
      <c r="CU165" s="675"/>
      <c r="CV165" s="675"/>
      <c r="CW165" s="675"/>
      <c r="CX165" s="675"/>
      <c r="CY165" s="675"/>
      <c r="CZ165" s="675"/>
      <c r="DA165" s="675"/>
      <c r="DB165" s="675"/>
      <c r="DC165" s="675"/>
      <c r="DD165" s="675"/>
      <c r="DE165" s="675"/>
      <c r="DF165" s="675"/>
      <c r="DG165" s="675"/>
      <c r="DH165" s="675"/>
      <c r="DI165" s="675"/>
      <c r="DJ165" s="675"/>
      <c r="DK165" s="675"/>
      <c r="DL165" s="675"/>
      <c r="DM165" s="675"/>
      <c r="DN165" s="675"/>
      <c r="DO165" s="675"/>
      <c r="DP165" s="675"/>
      <c r="DQ165" s="675"/>
      <c r="DR165" s="675"/>
      <c r="DS165" s="675"/>
      <c r="DT165" s="675"/>
      <c r="DU165" s="675"/>
      <c r="DV165" s="675"/>
    </row>
    <row r="166" spans="1:126" ht="12.75">
      <c r="A166" s="566">
        <v>144</v>
      </c>
      <c r="B166" s="560">
        <f t="shared" si="56"/>
        <v>0</v>
      </c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675"/>
      <c r="S166" s="675"/>
      <c r="T166" s="675"/>
      <c r="U166" s="675"/>
      <c r="V166" s="675"/>
      <c r="W166" s="675"/>
      <c r="X166" s="675"/>
      <c r="Y166" s="675"/>
      <c r="Z166" s="675"/>
      <c r="AA166" s="675"/>
      <c r="AB166" s="675"/>
      <c r="AC166" s="675"/>
      <c r="AD166" s="675"/>
      <c r="AE166" s="675"/>
      <c r="AF166" s="675"/>
      <c r="AG166" s="675"/>
      <c r="AH166" s="675"/>
      <c r="AI166" s="675"/>
      <c r="AJ166" s="675"/>
      <c r="AK166" s="675"/>
      <c r="AL166" s="675"/>
      <c r="AM166" s="675"/>
      <c r="AN166" s="675"/>
      <c r="AO166" s="675"/>
      <c r="AP166" s="675"/>
      <c r="AQ166" s="675"/>
      <c r="AR166" s="675"/>
      <c r="AS166" s="675"/>
      <c r="AT166" s="675"/>
      <c r="AU166" s="675"/>
      <c r="AV166" s="675"/>
      <c r="AW166" s="675"/>
      <c r="AX166" s="675"/>
      <c r="AY166" s="675"/>
      <c r="AZ166" s="675"/>
      <c r="BA166" s="675"/>
      <c r="BB166" s="675"/>
      <c r="BC166" s="675"/>
      <c r="BD166" s="675"/>
      <c r="BE166" s="675"/>
      <c r="BF166" s="675"/>
      <c r="BG166" s="675"/>
      <c r="BH166" s="675"/>
      <c r="BI166" s="675"/>
      <c r="BJ166" s="675"/>
      <c r="BK166" s="675"/>
      <c r="BL166" s="675"/>
      <c r="BM166" s="675"/>
      <c r="BN166" s="675"/>
      <c r="BO166" s="675"/>
      <c r="BP166" s="675"/>
      <c r="BQ166" s="675"/>
      <c r="BR166" s="675"/>
      <c r="BS166" s="675"/>
      <c r="BT166" s="675"/>
      <c r="BU166" s="675"/>
      <c r="BV166" s="675"/>
      <c r="BW166" s="675"/>
      <c r="BX166" s="675"/>
      <c r="BY166" s="675"/>
      <c r="BZ166" s="675"/>
      <c r="CA166" s="675"/>
      <c r="CB166" s="675"/>
      <c r="CC166" s="675"/>
      <c r="CD166" s="675"/>
      <c r="CE166" s="675"/>
      <c r="CF166" s="675"/>
      <c r="CG166" s="675"/>
      <c r="CH166" s="675"/>
      <c r="CI166" s="675"/>
      <c r="CJ166" s="675"/>
      <c r="CK166" s="675"/>
      <c r="CL166" s="675"/>
      <c r="CM166" s="675"/>
      <c r="CN166" s="675"/>
      <c r="CO166" s="675"/>
      <c r="CP166" s="675"/>
      <c r="CQ166" s="675"/>
      <c r="CR166" s="675"/>
      <c r="CS166" s="675"/>
      <c r="CT166" s="675"/>
      <c r="CU166" s="675"/>
      <c r="CV166" s="675"/>
      <c r="CW166" s="675"/>
      <c r="CX166" s="675"/>
      <c r="CY166" s="675"/>
      <c r="CZ166" s="675"/>
      <c r="DA166" s="675"/>
      <c r="DB166" s="675"/>
      <c r="DC166" s="675"/>
      <c r="DD166" s="675"/>
      <c r="DE166" s="675"/>
      <c r="DF166" s="675"/>
      <c r="DG166" s="675"/>
      <c r="DH166" s="675"/>
      <c r="DI166" s="675"/>
      <c r="DJ166" s="675"/>
      <c r="DK166" s="675"/>
      <c r="DL166" s="675"/>
      <c r="DM166" s="675"/>
      <c r="DN166" s="675"/>
      <c r="DO166" s="675"/>
      <c r="DP166" s="675"/>
      <c r="DQ166" s="675"/>
      <c r="DR166" s="675"/>
      <c r="DS166" s="675"/>
      <c r="DT166" s="675"/>
      <c r="DU166" s="675"/>
      <c r="DV166" s="675"/>
    </row>
    <row r="167" spans="1:126" ht="12.75">
      <c r="A167" s="566">
        <v>145</v>
      </c>
      <c r="B167" s="560">
        <f t="shared" si="56"/>
        <v>0</v>
      </c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5"/>
      <c r="AE167" s="675"/>
      <c r="AF167" s="675"/>
      <c r="AG167" s="675"/>
      <c r="AH167" s="675"/>
      <c r="AI167" s="675"/>
      <c r="AJ167" s="675"/>
      <c r="AK167" s="675"/>
      <c r="AL167" s="675"/>
      <c r="AM167" s="675"/>
      <c r="AN167" s="675"/>
      <c r="AO167" s="675"/>
      <c r="AP167" s="675"/>
      <c r="AQ167" s="675"/>
      <c r="AR167" s="675"/>
      <c r="AS167" s="675"/>
      <c r="AT167" s="675"/>
      <c r="AU167" s="675"/>
      <c r="AV167" s="675"/>
      <c r="AW167" s="675"/>
      <c r="AX167" s="675"/>
      <c r="AY167" s="675"/>
      <c r="AZ167" s="675"/>
      <c r="BA167" s="675"/>
      <c r="BB167" s="675"/>
      <c r="BC167" s="675"/>
      <c r="BD167" s="675"/>
      <c r="BE167" s="675"/>
      <c r="BF167" s="675"/>
      <c r="BG167" s="675"/>
      <c r="BH167" s="675"/>
      <c r="BI167" s="675"/>
      <c r="BJ167" s="675"/>
      <c r="BK167" s="675"/>
      <c r="BL167" s="675"/>
      <c r="BM167" s="675"/>
      <c r="BN167" s="675"/>
      <c r="BO167" s="675"/>
      <c r="BP167" s="675"/>
      <c r="BQ167" s="675"/>
      <c r="BR167" s="675"/>
      <c r="BS167" s="675"/>
      <c r="BT167" s="675"/>
      <c r="BU167" s="675"/>
      <c r="BV167" s="675"/>
      <c r="BW167" s="675"/>
      <c r="BX167" s="675"/>
      <c r="BY167" s="675"/>
      <c r="BZ167" s="675"/>
      <c r="CA167" s="675"/>
      <c r="CB167" s="675"/>
      <c r="CC167" s="675"/>
      <c r="CD167" s="675"/>
      <c r="CE167" s="675"/>
      <c r="CF167" s="675"/>
      <c r="CG167" s="675"/>
      <c r="CH167" s="675"/>
      <c r="CI167" s="675"/>
      <c r="CJ167" s="675"/>
      <c r="CK167" s="675"/>
      <c r="CL167" s="675"/>
      <c r="CM167" s="675"/>
      <c r="CN167" s="675"/>
      <c r="CO167" s="675"/>
      <c r="CP167" s="675"/>
      <c r="CQ167" s="675"/>
      <c r="CR167" s="675"/>
      <c r="CS167" s="675"/>
      <c r="CT167" s="675"/>
      <c r="CU167" s="675"/>
      <c r="CV167" s="675"/>
      <c r="CW167" s="675"/>
      <c r="CX167" s="675"/>
      <c r="CY167" s="675"/>
      <c r="CZ167" s="675"/>
      <c r="DA167" s="675"/>
      <c r="DB167" s="675"/>
      <c r="DC167" s="675"/>
      <c r="DD167" s="675"/>
      <c r="DE167" s="675"/>
      <c r="DF167" s="675"/>
      <c r="DG167" s="675"/>
      <c r="DH167" s="675"/>
      <c r="DI167" s="675"/>
      <c r="DJ167" s="675"/>
      <c r="DK167" s="675"/>
      <c r="DL167" s="675"/>
      <c r="DM167" s="675"/>
      <c r="DN167" s="675"/>
      <c r="DO167" s="675"/>
      <c r="DP167" s="675"/>
      <c r="DQ167" s="675"/>
      <c r="DR167" s="675"/>
      <c r="DS167" s="675"/>
      <c r="DT167" s="675"/>
      <c r="DU167" s="675"/>
      <c r="DV167" s="675"/>
    </row>
    <row r="168" spans="1:126" ht="12.75">
      <c r="A168" s="566">
        <v>146</v>
      </c>
      <c r="B168" s="560">
        <f t="shared" si="56"/>
        <v>0</v>
      </c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675"/>
      <c r="W168" s="675"/>
      <c r="X168" s="675"/>
      <c r="Y168" s="675"/>
      <c r="Z168" s="675"/>
      <c r="AA168" s="675"/>
      <c r="AB168" s="675"/>
      <c r="AC168" s="675"/>
      <c r="AD168" s="675"/>
      <c r="AE168" s="675"/>
      <c r="AF168" s="675"/>
      <c r="AG168" s="675"/>
      <c r="AH168" s="675"/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75"/>
      <c r="AY168" s="675"/>
      <c r="AZ168" s="675"/>
      <c r="BA168" s="675"/>
      <c r="BB168" s="675"/>
      <c r="BC168" s="675"/>
      <c r="BD168" s="675"/>
      <c r="BE168" s="675"/>
      <c r="BF168" s="675"/>
      <c r="BG168" s="675"/>
      <c r="BH168" s="675"/>
      <c r="BI168" s="675"/>
      <c r="BJ168" s="675"/>
      <c r="BK168" s="675"/>
      <c r="BL168" s="675"/>
      <c r="BM168" s="675"/>
      <c r="BN168" s="675"/>
      <c r="BO168" s="675"/>
      <c r="BP168" s="675"/>
      <c r="BQ168" s="675"/>
      <c r="BR168" s="675"/>
      <c r="BS168" s="675"/>
      <c r="BT168" s="675"/>
      <c r="BU168" s="675"/>
      <c r="BV168" s="675"/>
      <c r="BW168" s="675"/>
      <c r="BX168" s="675"/>
      <c r="BY168" s="675"/>
      <c r="BZ168" s="675"/>
      <c r="CA168" s="675"/>
      <c r="CB168" s="675"/>
      <c r="CC168" s="675"/>
      <c r="CD168" s="675"/>
      <c r="CE168" s="675"/>
      <c r="CF168" s="675"/>
      <c r="CG168" s="675"/>
      <c r="CH168" s="675"/>
      <c r="CI168" s="675"/>
      <c r="CJ168" s="675"/>
      <c r="CK168" s="675"/>
      <c r="CL168" s="675"/>
      <c r="CM168" s="675"/>
      <c r="CN168" s="675"/>
      <c r="CO168" s="675"/>
      <c r="CP168" s="675"/>
      <c r="CQ168" s="675"/>
      <c r="CR168" s="675"/>
      <c r="CS168" s="675"/>
      <c r="CT168" s="675"/>
      <c r="CU168" s="675"/>
      <c r="CV168" s="675"/>
      <c r="CW168" s="675"/>
      <c r="CX168" s="675"/>
      <c r="CY168" s="675"/>
      <c r="CZ168" s="675"/>
      <c r="DA168" s="675"/>
      <c r="DB168" s="675"/>
      <c r="DC168" s="675"/>
      <c r="DD168" s="675"/>
      <c r="DE168" s="675"/>
      <c r="DF168" s="675"/>
      <c r="DG168" s="675"/>
      <c r="DH168" s="675"/>
      <c r="DI168" s="675"/>
      <c r="DJ168" s="675"/>
      <c r="DK168" s="675"/>
      <c r="DL168" s="675"/>
      <c r="DM168" s="675"/>
      <c r="DN168" s="675"/>
      <c r="DO168" s="675"/>
      <c r="DP168" s="675"/>
      <c r="DQ168" s="675"/>
      <c r="DR168" s="675"/>
      <c r="DS168" s="675"/>
      <c r="DT168" s="675"/>
      <c r="DU168" s="675"/>
      <c r="DV168" s="675"/>
    </row>
    <row r="169" spans="1:126" ht="12.75">
      <c r="A169" s="566">
        <v>147</v>
      </c>
      <c r="B169" s="560">
        <f t="shared" si="56"/>
        <v>0</v>
      </c>
      <c r="D169" s="566" t="s">
        <v>724</v>
      </c>
      <c r="F169" s="687"/>
      <c r="G169" s="687"/>
      <c r="H169" s="687"/>
      <c r="I169" s="687"/>
      <c r="J169" s="687"/>
      <c r="K169" s="687"/>
      <c r="L169" s="687"/>
      <c r="M169" s="687"/>
      <c r="N169" s="687"/>
      <c r="O169" s="687"/>
      <c r="P169" s="687"/>
      <c r="Q169" s="687"/>
      <c r="R169" s="687"/>
      <c r="S169" s="687"/>
      <c r="T169" s="687"/>
      <c r="U169" s="687"/>
      <c r="V169" s="687"/>
      <c r="W169" s="687"/>
      <c r="X169" s="687"/>
      <c r="Y169" s="687"/>
      <c r="Z169" s="687"/>
      <c r="AA169" s="687"/>
      <c r="AB169" s="687"/>
      <c r="AC169" s="687"/>
      <c r="AD169" s="687"/>
      <c r="AE169" s="687"/>
      <c r="AF169" s="687"/>
      <c r="AG169" s="687"/>
      <c r="AH169" s="687"/>
      <c r="AI169" s="687"/>
      <c r="AJ169" s="687"/>
      <c r="AK169" s="687"/>
      <c r="AL169" s="687"/>
      <c r="AM169" s="687"/>
      <c r="AN169" s="687"/>
      <c r="AO169" s="687"/>
      <c r="AP169" s="687"/>
      <c r="AQ169" s="687"/>
      <c r="AR169" s="687"/>
      <c r="AS169" s="687"/>
      <c r="AT169" s="687"/>
      <c r="AU169" s="687"/>
      <c r="AV169" s="687"/>
      <c r="AW169" s="687"/>
      <c r="AX169" s="687"/>
      <c r="AY169" s="687"/>
      <c r="AZ169" s="687"/>
      <c r="BA169" s="687"/>
      <c r="BB169" s="687"/>
      <c r="BC169" s="687"/>
      <c r="BD169" s="687"/>
      <c r="BE169" s="687"/>
      <c r="BF169" s="687"/>
      <c r="BG169" s="687"/>
      <c r="BH169" s="687"/>
      <c r="BI169" s="687"/>
      <c r="BJ169" s="687"/>
      <c r="BK169" s="687"/>
      <c r="BL169" s="687"/>
      <c r="BM169" s="687"/>
      <c r="BN169" s="687"/>
      <c r="BO169" s="687"/>
      <c r="BP169" s="687"/>
      <c r="BQ169" s="687"/>
      <c r="BR169" s="687"/>
      <c r="BS169" s="687"/>
      <c r="BT169" s="687"/>
      <c r="BU169" s="687"/>
      <c r="BV169" s="687"/>
      <c r="BW169" s="687"/>
      <c r="BX169" s="687"/>
      <c r="BY169" s="687"/>
      <c r="BZ169" s="687"/>
      <c r="CA169" s="687"/>
      <c r="CB169" s="687"/>
      <c r="CC169" s="687"/>
      <c r="CD169" s="687"/>
      <c r="CE169" s="687"/>
      <c r="CF169" s="687"/>
      <c r="CG169" s="687"/>
      <c r="CH169" s="687"/>
      <c r="CI169" s="687"/>
      <c r="CJ169" s="687"/>
      <c r="CK169" s="687"/>
      <c r="CL169" s="687"/>
      <c r="CM169" s="687"/>
      <c r="CN169" s="687"/>
      <c r="CO169" s="687"/>
      <c r="CP169" s="687"/>
      <c r="CQ169" s="687"/>
      <c r="CR169" s="687"/>
      <c r="CS169" s="687"/>
      <c r="CT169" s="687"/>
      <c r="CU169" s="687"/>
      <c r="CV169" s="687"/>
      <c r="CW169" s="687"/>
      <c r="CX169" s="687"/>
      <c r="CY169" s="687"/>
      <c r="CZ169" s="687"/>
      <c r="DA169" s="687"/>
      <c r="DB169" s="687"/>
      <c r="DC169" s="687"/>
      <c r="DD169" s="687"/>
      <c r="DE169" s="687"/>
      <c r="DF169" s="687"/>
      <c r="DG169" s="687"/>
      <c r="DH169" s="687"/>
      <c r="DI169" s="687"/>
      <c r="DJ169" s="687"/>
      <c r="DK169" s="687"/>
      <c r="DL169" s="687"/>
      <c r="DM169" s="687"/>
      <c r="DN169" s="687"/>
      <c r="DO169" s="687"/>
      <c r="DP169" s="687"/>
      <c r="DQ169" s="687"/>
      <c r="DR169" s="687"/>
      <c r="DS169" s="687"/>
      <c r="DT169" s="687"/>
      <c r="DU169" s="687"/>
      <c r="DV169" s="687"/>
    </row>
    <row r="170" spans="1:126" ht="12.75">
      <c r="A170" s="566">
        <v>148</v>
      </c>
      <c r="B170" s="683">
        <f>HLOOKUP(1,$F$22:$DV$196,A171)</f>
        <v>0</v>
      </c>
      <c r="F170" s="675"/>
      <c r="G170" s="675"/>
      <c r="H170" s="675"/>
      <c r="I170" s="675"/>
      <c r="J170" s="675"/>
      <c r="K170" s="675"/>
      <c r="L170" s="675"/>
      <c r="M170" s="675"/>
      <c r="N170" s="675"/>
      <c r="O170" s="675"/>
      <c r="P170" s="675"/>
      <c r="Q170" s="675"/>
      <c r="R170" s="675"/>
      <c r="S170" s="675"/>
      <c r="T170" s="675"/>
      <c r="U170" s="675"/>
      <c r="V170" s="675"/>
      <c r="W170" s="675"/>
      <c r="X170" s="675"/>
      <c r="Y170" s="675"/>
      <c r="Z170" s="675"/>
      <c r="AA170" s="675"/>
      <c r="AB170" s="675"/>
      <c r="AC170" s="675"/>
      <c r="AD170" s="675"/>
      <c r="AE170" s="675"/>
      <c r="AF170" s="675"/>
      <c r="AG170" s="675"/>
      <c r="AH170" s="675"/>
      <c r="AI170" s="675"/>
      <c r="AJ170" s="675"/>
      <c r="AK170" s="675"/>
      <c r="AL170" s="675"/>
      <c r="AM170" s="675"/>
      <c r="AN170" s="675"/>
      <c r="AO170" s="675"/>
      <c r="AP170" s="675"/>
      <c r="AQ170" s="675"/>
      <c r="AR170" s="675"/>
      <c r="AS170" s="675"/>
      <c r="AT170" s="675"/>
      <c r="AU170" s="675"/>
      <c r="AV170" s="675"/>
      <c r="AW170" s="675"/>
      <c r="AX170" s="675"/>
      <c r="AY170" s="675"/>
      <c r="AZ170" s="675"/>
      <c r="BA170" s="675"/>
      <c r="BB170" s="675"/>
      <c r="BC170" s="675"/>
      <c r="BD170" s="675"/>
      <c r="BE170" s="675"/>
      <c r="BF170" s="675"/>
      <c r="BG170" s="675"/>
      <c r="BH170" s="675"/>
      <c r="BI170" s="675"/>
      <c r="BJ170" s="675"/>
      <c r="BK170" s="675"/>
      <c r="BL170" s="675"/>
      <c r="BM170" s="675"/>
      <c r="BN170" s="675"/>
      <c r="BO170" s="675"/>
      <c r="BP170" s="675"/>
      <c r="BQ170" s="675"/>
      <c r="BR170" s="675"/>
      <c r="BS170" s="675"/>
      <c r="BT170" s="675"/>
      <c r="BU170" s="675"/>
      <c r="BV170" s="675"/>
      <c r="BW170" s="675"/>
      <c r="BX170" s="675"/>
      <c r="BY170" s="675"/>
      <c r="BZ170" s="675"/>
      <c r="CA170" s="675"/>
      <c r="CB170" s="675"/>
      <c r="CC170" s="675"/>
      <c r="CD170" s="675"/>
      <c r="CE170" s="675"/>
      <c r="CF170" s="675"/>
      <c r="CG170" s="675"/>
      <c r="CH170" s="675"/>
      <c r="CI170" s="675"/>
      <c r="CJ170" s="675"/>
      <c r="CK170" s="675"/>
      <c r="CL170" s="675"/>
      <c r="CM170" s="675"/>
      <c r="CN170" s="675"/>
      <c r="CO170" s="675"/>
      <c r="CP170" s="675"/>
      <c r="CQ170" s="675"/>
      <c r="CR170" s="675"/>
      <c r="CS170" s="675"/>
      <c r="CT170" s="675"/>
      <c r="CU170" s="675"/>
      <c r="CV170" s="675"/>
      <c r="CW170" s="675"/>
      <c r="CX170" s="675"/>
      <c r="CY170" s="675"/>
      <c r="CZ170" s="675"/>
      <c r="DA170" s="675"/>
      <c r="DB170" s="675"/>
      <c r="DC170" s="675"/>
      <c r="DD170" s="675"/>
      <c r="DE170" s="675"/>
      <c r="DF170" s="675"/>
      <c r="DG170" s="675"/>
      <c r="DH170" s="675"/>
      <c r="DI170" s="675"/>
      <c r="DJ170" s="675"/>
      <c r="DK170" s="675"/>
      <c r="DL170" s="675"/>
      <c r="DM170" s="675"/>
      <c r="DN170" s="675"/>
      <c r="DO170" s="675"/>
      <c r="DP170" s="675"/>
      <c r="DQ170" s="675"/>
      <c r="DR170" s="675"/>
      <c r="DS170" s="675"/>
      <c r="DT170" s="675"/>
      <c r="DU170" s="675"/>
      <c r="DV170" s="675"/>
    </row>
    <row r="171" spans="1:126" ht="12.75">
      <c r="A171" s="566">
        <v>149</v>
      </c>
      <c r="B171" s="683">
        <f>HLOOKUP(1,$F$22:$DV$196,A172)</f>
        <v>41821</v>
      </c>
      <c r="D171" s="521" t="s">
        <v>725</v>
      </c>
      <c r="F171" s="683">
        <v>41821</v>
      </c>
      <c r="G171" s="683">
        <v>41821</v>
      </c>
      <c r="H171" s="683">
        <v>41821</v>
      </c>
      <c r="I171" s="683">
        <v>41821</v>
      </c>
      <c r="J171" s="683">
        <v>41821</v>
      </c>
      <c r="K171" s="683">
        <v>41821</v>
      </c>
      <c r="L171" s="683">
        <v>41821</v>
      </c>
      <c r="M171" s="683">
        <v>41821</v>
      </c>
      <c r="N171" s="683">
        <v>41821</v>
      </c>
      <c r="O171" s="683">
        <v>41821</v>
      </c>
      <c r="P171" s="683">
        <v>41821</v>
      </c>
      <c r="Q171" s="683">
        <v>41821</v>
      </c>
      <c r="R171" s="683">
        <v>41821</v>
      </c>
      <c r="S171" s="683">
        <v>41821</v>
      </c>
      <c r="T171" s="683">
        <v>41821</v>
      </c>
      <c r="U171" s="683">
        <v>41821</v>
      </c>
      <c r="V171" s="683">
        <v>41821</v>
      </c>
      <c r="W171" s="683">
        <v>41821</v>
      </c>
      <c r="X171" s="683">
        <v>41821</v>
      </c>
      <c r="Y171" s="683">
        <v>41821</v>
      </c>
      <c r="Z171" s="683">
        <v>41821</v>
      </c>
      <c r="AA171" s="683">
        <v>41821</v>
      </c>
      <c r="AB171" s="683">
        <v>41821</v>
      </c>
      <c r="AC171" s="683">
        <v>41821</v>
      </c>
      <c r="AD171" s="683">
        <v>41821</v>
      </c>
      <c r="AE171" s="683">
        <v>41821</v>
      </c>
      <c r="AF171" s="683">
        <v>41821</v>
      </c>
      <c r="AG171" s="683">
        <v>41821</v>
      </c>
      <c r="AH171" s="683">
        <v>41821</v>
      </c>
      <c r="AI171" s="683">
        <v>41821</v>
      </c>
      <c r="AJ171" s="683">
        <v>41821</v>
      </c>
      <c r="AK171" s="683">
        <v>41821</v>
      </c>
      <c r="AL171" s="683">
        <v>41821</v>
      </c>
      <c r="AM171" s="683">
        <v>41821</v>
      </c>
      <c r="AN171" s="683">
        <v>41821</v>
      </c>
      <c r="AO171" s="683">
        <v>41821</v>
      </c>
      <c r="AP171" s="683">
        <v>41821</v>
      </c>
      <c r="AQ171" s="683">
        <v>41821</v>
      </c>
      <c r="AR171" s="683">
        <v>41821</v>
      </c>
      <c r="AS171" s="683">
        <v>41821</v>
      </c>
      <c r="AT171" s="683">
        <v>41821</v>
      </c>
      <c r="AU171" s="683">
        <v>41821</v>
      </c>
      <c r="AV171" s="683">
        <v>41821</v>
      </c>
      <c r="AW171" s="683">
        <v>41821</v>
      </c>
      <c r="AX171" s="683">
        <v>41821</v>
      </c>
      <c r="AY171" s="683">
        <v>41821</v>
      </c>
      <c r="AZ171" s="683">
        <v>41821</v>
      </c>
      <c r="BA171" s="683">
        <v>41821</v>
      </c>
      <c r="BB171" s="683">
        <v>41821</v>
      </c>
      <c r="BC171" s="683">
        <v>41821</v>
      </c>
      <c r="BD171" s="683">
        <v>41821</v>
      </c>
      <c r="BE171" s="683">
        <v>41821</v>
      </c>
      <c r="BF171" s="683">
        <v>41821</v>
      </c>
      <c r="BG171" s="683">
        <v>41821</v>
      </c>
      <c r="BH171" s="683">
        <v>41821</v>
      </c>
      <c r="BI171" s="683">
        <v>41821</v>
      </c>
      <c r="BJ171" s="683">
        <v>41821</v>
      </c>
      <c r="BK171" s="683">
        <v>41821</v>
      </c>
      <c r="BL171" s="683">
        <v>41821</v>
      </c>
      <c r="BM171" s="683">
        <v>41821</v>
      </c>
      <c r="BN171" s="683">
        <v>41821</v>
      </c>
      <c r="BO171" s="683">
        <v>41821</v>
      </c>
      <c r="BP171" s="683">
        <v>41821</v>
      </c>
      <c r="BQ171" s="683">
        <v>41821</v>
      </c>
      <c r="BR171" s="683">
        <v>41821</v>
      </c>
      <c r="BS171" s="683">
        <v>41821</v>
      </c>
      <c r="BT171" s="683">
        <v>41821</v>
      </c>
      <c r="BU171" s="683">
        <v>41821</v>
      </c>
      <c r="BV171" s="683">
        <v>41821</v>
      </c>
      <c r="BW171" s="683">
        <v>41821</v>
      </c>
      <c r="BX171" s="683">
        <v>41821</v>
      </c>
      <c r="BY171" s="683">
        <v>41821</v>
      </c>
      <c r="BZ171" s="683">
        <v>41821</v>
      </c>
      <c r="CA171" s="683">
        <v>41821</v>
      </c>
      <c r="CB171" s="683">
        <v>41821</v>
      </c>
      <c r="CC171" s="683">
        <v>41821</v>
      </c>
      <c r="CD171" s="683">
        <v>41821</v>
      </c>
      <c r="CE171" s="683">
        <v>41821</v>
      </c>
      <c r="CF171" s="683">
        <v>41821</v>
      </c>
      <c r="CG171" s="683">
        <v>41821</v>
      </c>
      <c r="CH171" s="683">
        <v>41821</v>
      </c>
      <c r="CI171" s="683">
        <v>41821</v>
      </c>
      <c r="CJ171" s="683">
        <v>41821</v>
      </c>
      <c r="CK171" s="683">
        <v>41821</v>
      </c>
      <c r="CL171" s="683">
        <v>41821</v>
      </c>
      <c r="CM171" s="683">
        <v>41821</v>
      </c>
      <c r="CN171" s="683">
        <v>41821</v>
      </c>
      <c r="CO171" s="683">
        <v>41821</v>
      </c>
      <c r="CP171" s="683">
        <v>41821</v>
      </c>
      <c r="CQ171" s="683">
        <v>41821</v>
      </c>
      <c r="CR171" s="683">
        <v>41821</v>
      </c>
      <c r="CS171" s="683">
        <v>41821</v>
      </c>
      <c r="CT171" s="683">
        <v>41821</v>
      </c>
      <c r="CU171" s="683">
        <v>41821</v>
      </c>
      <c r="CV171" s="683">
        <v>41821</v>
      </c>
      <c r="CW171" s="683">
        <v>41821</v>
      </c>
      <c r="CX171" s="683">
        <v>41821</v>
      </c>
      <c r="CY171" s="683">
        <v>41821</v>
      </c>
      <c r="CZ171" s="683">
        <v>41821</v>
      </c>
      <c r="DA171" s="683">
        <v>41821</v>
      </c>
      <c r="DB171" s="683">
        <v>41821</v>
      </c>
      <c r="DC171" s="683">
        <v>41821</v>
      </c>
      <c r="DD171" s="683">
        <v>41821</v>
      </c>
      <c r="DE171" s="683">
        <v>41821</v>
      </c>
      <c r="DF171" s="683">
        <v>41821</v>
      </c>
      <c r="DG171" s="683">
        <v>41821</v>
      </c>
      <c r="DH171" s="683">
        <v>41821</v>
      </c>
      <c r="DI171" s="683">
        <v>41821</v>
      </c>
      <c r="DJ171" s="683">
        <v>41821</v>
      </c>
      <c r="DK171" s="683">
        <v>41821</v>
      </c>
      <c r="DL171" s="683">
        <v>41821</v>
      </c>
      <c r="DM171" s="683">
        <v>41821</v>
      </c>
      <c r="DN171" s="683">
        <v>41821</v>
      </c>
      <c r="DO171" s="683">
        <v>41821</v>
      </c>
      <c r="DP171" s="683">
        <v>41821</v>
      </c>
      <c r="DQ171" s="683">
        <v>41821</v>
      </c>
      <c r="DR171" s="683">
        <v>41821</v>
      </c>
      <c r="DS171" s="683">
        <v>41821</v>
      </c>
      <c r="DT171" s="683">
        <v>41821</v>
      </c>
      <c r="DU171" s="683">
        <v>41821</v>
      </c>
      <c r="DV171" s="683">
        <v>41821</v>
      </c>
    </row>
    <row r="172" spans="1:126" ht="12.75">
      <c r="A172" s="566">
        <v>150</v>
      </c>
      <c r="B172" s="683">
        <f>HLOOKUP(1,$F$22:$DV$196,A173)</f>
        <v>42185</v>
      </c>
      <c r="D172" s="521" t="s">
        <v>726</v>
      </c>
      <c r="F172" s="683">
        <v>42185</v>
      </c>
      <c r="G172" s="683">
        <v>42185</v>
      </c>
      <c r="H172" s="683">
        <v>42185</v>
      </c>
      <c r="I172" s="683">
        <v>42185</v>
      </c>
      <c r="J172" s="683">
        <v>42185</v>
      </c>
      <c r="K172" s="683">
        <v>42185</v>
      </c>
      <c r="L172" s="683">
        <v>42185</v>
      </c>
      <c r="M172" s="683">
        <v>42185</v>
      </c>
      <c r="N172" s="683">
        <v>42185</v>
      </c>
      <c r="O172" s="683">
        <v>42185</v>
      </c>
      <c r="P172" s="683">
        <v>42185</v>
      </c>
      <c r="Q172" s="683">
        <v>42185</v>
      </c>
      <c r="R172" s="683">
        <v>42185</v>
      </c>
      <c r="S172" s="683">
        <v>42185</v>
      </c>
      <c r="T172" s="683">
        <v>42185</v>
      </c>
      <c r="U172" s="683">
        <v>42185</v>
      </c>
      <c r="V172" s="683">
        <v>42185</v>
      </c>
      <c r="W172" s="683">
        <v>42185</v>
      </c>
      <c r="X172" s="683">
        <v>42185</v>
      </c>
      <c r="Y172" s="683">
        <v>42185</v>
      </c>
      <c r="Z172" s="683">
        <v>42185</v>
      </c>
      <c r="AA172" s="683">
        <v>42185</v>
      </c>
      <c r="AB172" s="683">
        <v>42185</v>
      </c>
      <c r="AC172" s="683">
        <v>42185</v>
      </c>
      <c r="AD172" s="683">
        <v>42185</v>
      </c>
      <c r="AE172" s="683">
        <v>42185</v>
      </c>
      <c r="AF172" s="683">
        <v>42185</v>
      </c>
      <c r="AG172" s="683">
        <v>42185</v>
      </c>
      <c r="AH172" s="683">
        <v>42185</v>
      </c>
      <c r="AI172" s="683">
        <v>42185</v>
      </c>
      <c r="AJ172" s="683">
        <v>42185</v>
      </c>
      <c r="AK172" s="683">
        <v>42185</v>
      </c>
      <c r="AL172" s="683">
        <v>42185</v>
      </c>
      <c r="AM172" s="683">
        <v>42185</v>
      </c>
      <c r="AN172" s="683">
        <v>42185</v>
      </c>
      <c r="AO172" s="683">
        <v>42185</v>
      </c>
      <c r="AP172" s="683">
        <v>42185</v>
      </c>
      <c r="AQ172" s="683">
        <v>42185</v>
      </c>
      <c r="AR172" s="683">
        <v>42185</v>
      </c>
      <c r="AS172" s="683">
        <v>42185</v>
      </c>
      <c r="AT172" s="683">
        <v>42185</v>
      </c>
      <c r="AU172" s="683">
        <v>42185</v>
      </c>
      <c r="AV172" s="683">
        <v>42185</v>
      </c>
      <c r="AW172" s="683">
        <v>42185</v>
      </c>
      <c r="AX172" s="683">
        <v>42185</v>
      </c>
      <c r="AY172" s="683">
        <v>42185</v>
      </c>
      <c r="AZ172" s="683">
        <v>42185</v>
      </c>
      <c r="BA172" s="683">
        <v>42185</v>
      </c>
      <c r="BB172" s="683">
        <v>42185</v>
      </c>
      <c r="BC172" s="683">
        <v>42185</v>
      </c>
      <c r="BD172" s="683">
        <v>42185</v>
      </c>
      <c r="BE172" s="683">
        <v>42185</v>
      </c>
      <c r="BF172" s="683">
        <v>42185</v>
      </c>
      <c r="BG172" s="683">
        <v>42185</v>
      </c>
      <c r="BH172" s="683">
        <v>42185</v>
      </c>
      <c r="BI172" s="683">
        <v>42185</v>
      </c>
      <c r="BJ172" s="683">
        <v>42185</v>
      </c>
      <c r="BK172" s="683">
        <v>42185</v>
      </c>
      <c r="BL172" s="683">
        <v>42185</v>
      </c>
      <c r="BM172" s="683">
        <v>42185</v>
      </c>
      <c r="BN172" s="683">
        <v>42185</v>
      </c>
      <c r="BO172" s="683">
        <v>42185</v>
      </c>
      <c r="BP172" s="683">
        <v>42185</v>
      </c>
      <c r="BQ172" s="683">
        <v>42185</v>
      </c>
      <c r="BR172" s="683">
        <v>42185</v>
      </c>
      <c r="BS172" s="683">
        <v>42185</v>
      </c>
      <c r="BT172" s="683">
        <v>42185</v>
      </c>
      <c r="BU172" s="683">
        <v>42185</v>
      </c>
      <c r="BV172" s="683">
        <v>42185</v>
      </c>
      <c r="BW172" s="683">
        <v>42185</v>
      </c>
      <c r="BX172" s="683">
        <v>42185</v>
      </c>
      <c r="BY172" s="683">
        <v>42185</v>
      </c>
      <c r="BZ172" s="683">
        <v>42185</v>
      </c>
      <c r="CA172" s="683">
        <v>42185</v>
      </c>
      <c r="CB172" s="683">
        <v>42185</v>
      </c>
      <c r="CC172" s="683">
        <v>42185</v>
      </c>
      <c r="CD172" s="683">
        <v>42185</v>
      </c>
      <c r="CE172" s="683">
        <v>42185</v>
      </c>
      <c r="CF172" s="683">
        <v>42185</v>
      </c>
      <c r="CG172" s="683">
        <v>42185</v>
      </c>
      <c r="CH172" s="683">
        <v>42185</v>
      </c>
      <c r="CI172" s="683">
        <v>42185</v>
      </c>
      <c r="CJ172" s="683">
        <v>42185</v>
      </c>
      <c r="CK172" s="683">
        <v>42185</v>
      </c>
      <c r="CL172" s="683">
        <v>42185</v>
      </c>
      <c r="CM172" s="683">
        <v>42185</v>
      </c>
      <c r="CN172" s="683">
        <v>42185</v>
      </c>
      <c r="CO172" s="683">
        <v>42185</v>
      </c>
      <c r="CP172" s="683">
        <v>42185</v>
      </c>
      <c r="CQ172" s="683">
        <v>42185</v>
      </c>
      <c r="CR172" s="683">
        <v>42185</v>
      </c>
      <c r="CS172" s="683">
        <v>42185</v>
      </c>
      <c r="CT172" s="683">
        <v>42185</v>
      </c>
      <c r="CU172" s="683">
        <v>42185</v>
      </c>
      <c r="CV172" s="683">
        <v>42185</v>
      </c>
      <c r="CW172" s="683">
        <v>42185</v>
      </c>
      <c r="CX172" s="683">
        <v>42185</v>
      </c>
      <c r="CY172" s="683">
        <v>42185</v>
      </c>
      <c r="CZ172" s="683">
        <v>42185</v>
      </c>
      <c r="DA172" s="683">
        <v>42185</v>
      </c>
      <c r="DB172" s="683">
        <v>42185</v>
      </c>
      <c r="DC172" s="683">
        <v>42185</v>
      </c>
      <c r="DD172" s="683">
        <v>42185</v>
      </c>
      <c r="DE172" s="683">
        <v>42185</v>
      </c>
      <c r="DF172" s="683">
        <v>42185</v>
      </c>
      <c r="DG172" s="683">
        <v>42185</v>
      </c>
      <c r="DH172" s="683">
        <v>42185</v>
      </c>
      <c r="DI172" s="683">
        <v>42185</v>
      </c>
      <c r="DJ172" s="683">
        <v>42185</v>
      </c>
      <c r="DK172" s="683">
        <v>42185</v>
      </c>
      <c r="DL172" s="683">
        <v>42185</v>
      </c>
      <c r="DM172" s="683">
        <v>42185</v>
      </c>
      <c r="DN172" s="683">
        <v>42185</v>
      </c>
      <c r="DO172" s="683">
        <v>42185</v>
      </c>
      <c r="DP172" s="683">
        <v>42185</v>
      </c>
      <c r="DQ172" s="683">
        <v>42185</v>
      </c>
      <c r="DR172" s="683">
        <v>42185</v>
      </c>
      <c r="DS172" s="683">
        <v>42185</v>
      </c>
      <c r="DT172" s="683">
        <v>42185</v>
      </c>
      <c r="DU172" s="683">
        <v>42185</v>
      </c>
      <c r="DV172" s="683">
        <v>42185</v>
      </c>
    </row>
    <row r="173" spans="1:126" ht="12.75">
      <c r="A173" s="566">
        <v>151</v>
      </c>
      <c r="B173" s="683">
        <f>HLOOKUP(1,$F$22:$DV$196,A174)</f>
        <v>41898</v>
      </c>
      <c r="D173" s="521" t="s">
        <v>727</v>
      </c>
      <c r="F173" s="683">
        <v>41898</v>
      </c>
      <c r="G173" s="683">
        <v>41898</v>
      </c>
      <c r="H173" s="683">
        <v>41898</v>
      </c>
      <c r="I173" s="683">
        <v>41898</v>
      </c>
      <c r="J173" s="683">
        <v>41898</v>
      </c>
      <c r="K173" s="683">
        <v>41898</v>
      </c>
      <c r="L173" s="683">
        <v>41898</v>
      </c>
      <c r="M173" s="683">
        <v>41898</v>
      </c>
      <c r="N173" s="683">
        <v>41898</v>
      </c>
      <c r="O173" s="683">
        <v>41898</v>
      </c>
      <c r="P173" s="683">
        <v>41898</v>
      </c>
      <c r="Q173" s="683">
        <v>41898</v>
      </c>
      <c r="R173" s="683">
        <v>41898</v>
      </c>
      <c r="S173" s="683">
        <v>41898</v>
      </c>
      <c r="T173" s="683">
        <v>41898</v>
      </c>
      <c r="U173" s="683">
        <v>41898</v>
      </c>
      <c r="V173" s="683">
        <v>41898</v>
      </c>
      <c r="W173" s="683">
        <v>41898</v>
      </c>
      <c r="X173" s="683">
        <v>41898</v>
      </c>
      <c r="Y173" s="683">
        <v>41898</v>
      </c>
      <c r="Z173" s="683">
        <v>41898</v>
      </c>
      <c r="AA173" s="683">
        <v>41898</v>
      </c>
      <c r="AB173" s="683">
        <v>41898</v>
      </c>
      <c r="AC173" s="683">
        <v>41898</v>
      </c>
      <c r="AD173" s="683">
        <v>41898</v>
      </c>
      <c r="AE173" s="683">
        <v>41898</v>
      </c>
      <c r="AF173" s="683">
        <v>41898</v>
      </c>
      <c r="AG173" s="683">
        <v>41898</v>
      </c>
      <c r="AH173" s="683">
        <v>41898</v>
      </c>
      <c r="AI173" s="683">
        <v>41898</v>
      </c>
      <c r="AJ173" s="683">
        <v>41898</v>
      </c>
      <c r="AK173" s="683">
        <v>41898</v>
      </c>
      <c r="AL173" s="683">
        <v>41898</v>
      </c>
      <c r="AM173" s="683">
        <v>41898</v>
      </c>
      <c r="AN173" s="683">
        <v>41898</v>
      </c>
      <c r="AO173" s="683">
        <v>41898</v>
      </c>
      <c r="AP173" s="683">
        <v>41898</v>
      </c>
      <c r="AQ173" s="683">
        <v>41898</v>
      </c>
      <c r="AR173" s="683">
        <v>41898</v>
      </c>
      <c r="AS173" s="683">
        <v>41898</v>
      </c>
      <c r="AT173" s="683">
        <v>41898</v>
      </c>
      <c r="AU173" s="683">
        <v>41898</v>
      </c>
      <c r="AV173" s="683">
        <v>41898</v>
      </c>
      <c r="AW173" s="683">
        <v>41898</v>
      </c>
      <c r="AX173" s="683">
        <v>41898</v>
      </c>
      <c r="AY173" s="683">
        <v>41898</v>
      </c>
      <c r="AZ173" s="683">
        <v>41898</v>
      </c>
      <c r="BA173" s="683">
        <v>41898</v>
      </c>
      <c r="BB173" s="683">
        <v>41898</v>
      </c>
      <c r="BC173" s="683">
        <v>41898</v>
      </c>
      <c r="BD173" s="683">
        <v>41898</v>
      </c>
      <c r="BE173" s="683">
        <v>41898</v>
      </c>
      <c r="BF173" s="683">
        <v>41898</v>
      </c>
      <c r="BG173" s="683">
        <v>41898</v>
      </c>
      <c r="BH173" s="683">
        <v>41898</v>
      </c>
      <c r="BI173" s="683">
        <v>41898</v>
      </c>
      <c r="BJ173" s="683">
        <v>41898</v>
      </c>
      <c r="BK173" s="683">
        <v>41898</v>
      </c>
      <c r="BL173" s="683">
        <v>41898</v>
      </c>
      <c r="BM173" s="683">
        <v>41898</v>
      </c>
      <c r="BN173" s="683">
        <v>41898</v>
      </c>
      <c r="BO173" s="683">
        <v>41898</v>
      </c>
      <c r="BP173" s="683">
        <v>41898</v>
      </c>
      <c r="BQ173" s="683">
        <v>41898</v>
      </c>
      <c r="BR173" s="683">
        <v>41898</v>
      </c>
      <c r="BS173" s="683">
        <v>41898</v>
      </c>
      <c r="BT173" s="683">
        <v>41898</v>
      </c>
      <c r="BU173" s="683">
        <v>41898</v>
      </c>
      <c r="BV173" s="683">
        <v>41898</v>
      </c>
      <c r="BW173" s="683">
        <v>41898</v>
      </c>
      <c r="BX173" s="683">
        <v>41898</v>
      </c>
      <c r="BY173" s="683">
        <v>41898</v>
      </c>
      <c r="BZ173" s="683">
        <v>41898</v>
      </c>
      <c r="CA173" s="683">
        <v>41898</v>
      </c>
      <c r="CB173" s="683">
        <v>41898</v>
      </c>
      <c r="CC173" s="683">
        <v>41898</v>
      </c>
      <c r="CD173" s="683">
        <v>41898</v>
      </c>
      <c r="CE173" s="683">
        <v>41898</v>
      </c>
      <c r="CF173" s="683">
        <v>41898</v>
      </c>
      <c r="CG173" s="683">
        <v>41898</v>
      </c>
      <c r="CH173" s="683">
        <v>41898</v>
      </c>
      <c r="CI173" s="683">
        <v>41898</v>
      </c>
      <c r="CJ173" s="683">
        <v>41898</v>
      </c>
      <c r="CK173" s="683">
        <v>41898</v>
      </c>
      <c r="CL173" s="683">
        <v>41898</v>
      </c>
      <c r="CM173" s="683">
        <v>41898</v>
      </c>
      <c r="CN173" s="683">
        <v>41898</v>
      </c>
      <c r="CO173" s="683">
        <v>41898</v>
      </c>
      <c r="CP173" s="683">
        <v>41898</v>
      </c>
      <c r="CQ173" s="683">
        <v>41898</v>
      </c>
      <c r="CR173" s="683">
        <v>41898</v>
      </c>
      <c r="CS173" s="683">
        <v>41898</v>
      </c>
      <c r="CT173" s="683">
        <v>41898</v>
      </c>
      <c r="CU173" s="683">
        <v>41898</v>
      </c>
      <c r="CV173" s="683">
        <v>41898</v>
      </c>
      <c r="CW173" s="683">
        <v>41898</v>
      </c>
      <c r="CX173" s="683">
        <v>41898</v>
      </c>
      <c r="CY173" s="683">
        <v>41898</v>
      </c>
      <c r="CZ173" s="683">
        <v>41898</v>
      </c>
      <c r="DA173" s="683">
        <v>41898</v>
      </c>
      <c r="DB173" s="683">
        <v>41898</v>
      </c>
      <c r="DC173" s="683">
        <v>41898</v>
      </c>
      <c r="DD173" s="683">
        <v>41898</v>
      </c>
      <c r="DE173" s="683">
        <v>41898</v>
      </c>
      <c r="DF173" s="683">
        <v>41898</v>
      </c>
      <c r="DG173" s="683">
        <v>41898</v>
      </c>
      <c r="DH173" s="683">
        <v>41898</v>
      </c>
      <c r="DI173" s="683">
        <v>41898</v>
      </c>
      <c r="DJ173" s="683">
        <v>41898</v>
      </c>
      <c r="DK173" s="683">
        <v>41898</v>
      </c>
      <c r="DL173" s="683">
        <v>41898</v>
      </c>
      <c r="DM173" s="683">
        <v>41898</v>
      </c>
      <c r="DN173" s="683">
        <v>41898</v>
      </c>
      <c r="DO173" s="683">
        <v>41898</v>
      </c>
      <c r="DP173" s="683">
        <v>41898</v>
      </c>
      <c r="DQ173" s="683">
        <v>41898</v>
      </c>
      <c r="DR173" s="683">
        <v>41898</v>
      </c>
      <c r="DS173" s="683">
        <v>41898</v>
      </c>
      <c r="DT173" s="683">
        <v>41898</v>
      </c>
      <c r="DU173" s="683">
        <v>41898</v>
      </c>
      <c r="DV173" s="683">
        <v>41898</v>
      </c>
    </row>
    <row r="174" spans="1:126" ht="12.75">
      <c r="A174" s="566">
        <v>152</v>
      </c>
      <c r="B174" s="683">
        <f t="shared" si="56"/>
        <v>42080</v>
      </c>
      <c r="D174" s="521" t="s">
        <v>728</v>
      </c>
      <c r="F174" s="683">
        <v>42080</v>
      </c>
      <c r="G174" s="683">
        <v>42080</v>
      </c>
      <c r="H174" s="683">
        <v>42080</v>
      </c>
      <c r="I174" s="683">
        <v>42080</v>
      </c>
      <c r="J174" s="683">
        <v>42080</v>
      </c>
      <c r="K174" s="683">
        <v>42080</v>
      </c>
      <c r="L174" s="683">
        <v>42080</v>
      </c>
      <c r="M174" s="683">
        <v>42080</v>
      </c>
      <c r="N174" s="683">
        <v>42080</v>
      </c>
      <c r="O174" s="683">
        <v>42080</v>
      </c>
      <c r="P174" s="683">
        <v>42080</v>
      </c>
      <c r="Q174" s="683">
        <v>42080</v>
      </c>
      <c r="R174" s="683">
        <v>42080</v>
      </c>
      <c r="S174" s="683">
        <v>42080</v>
      </c>
      <c r="T174" s="683">
        <v>42080</v>
      </c>
      <c r="U174" s="683">
        <v>42080</v>
      </c>
      <c r="V174" s="683">
        <v>42080</v>
      </c>
      <c r="W174" s="683">
        <v>42080</v>
      </c>
      <c r="X174" s="683">
        <v>42080</v>
      </c>
      <c r="Y174" s="683">
        <v>42080</v>
      </c>
      <c r="Z174" s="683">
        <v>42080</v>
      </c>
      <c r="AA174" s="683">
        <v>42080</v>
      </c>
      <c r="AB174" s="683">
        <v>42080</v>
      </c>
      <c r="AC174" s="683">
        <v>42080</v>
      </c>
      <c r="AD174" s="683">
        <v>42080</v>
      </c>
      <c r="AE174" s="683">
        <v>42080</v>
      </c>
      <c r="AF174" s="683">
        <v>42080</v>
      </c>
      <c r="AG174" s="683">
        <v>42080</v>
      </c>
      <c r="AH174" s="683">
        <v>42080</v>
      </c>
      <c r="AI174" s="683">
        <v>42080</v>
      </c>
      <c r="AJ174" s="683">
        <v>42080</v>
      </c>
      <c r="AK174" s="683">
        <v>42078</v>
      </c>
      <c r="AL174" s="683">
        <v>42078</v>
      </c>
      <c r="AM174" s="683">
        <v>42078</v>
      </c>
      <c r="AN174" s="683">
        <v>42078</v>
      </c>
      <c r="AO174" s="683">
        <v>42078</v>
      </c>
      <c r="AP174" s="683">
        <v>42078</v>
      </c>
      <c r="AQ174" s="683">
        <v>42078</v>
      </c>
      <c r="AR174" s="683">
        <v>42078</v>
      </c>
      <c r="AS174" s="683">
        <v>42078</v>
      </c>
      <c r="AT174" s="683">
        <v>42078</v>
      </c>
      <c r="AU174" s="683">
        <v>42078</v>
      </c>
      <c r="AV174" s="683">
        <v>42078</v>
      </c>
      <c r="AW174" s="683">
        <v>42078</v>
      </c>
      <c r="AX174" s="683">
        <v>42078</v>
      </c>
      <c r="AY174" s="683">
        <v>42078</v>
      </c>
      <c r="AZ174" s="683">
        <v>42078</v>
      </c>
      <c r="BA174" s="683">
        <v>42078</v>
      </c>
      <c r="BB174" s="683">
        <v>42078</v>
      </c>
      <c r="BC174" s="683">
        <v>42078</v>
      </c>
      <c r="BD174" s="683">
        <v>42078</v>
      </c>
      <c r="BE174" s="683">
        <v>42078</v>
      </c>
      <c r="BF174" s="683">
        <v>42078</v>
      </c>
      <c r="BG174" s="683">
        <v>42078</v>
      </c>
      <c r="BH174" s="683">
        <v>42078</v>
      </c>
      <c r="BI174" s="683">
        <v>42078</v>
      </c>
      <c r="BJ174" s="683">
        <v>42078</v>
      </c>
      <c r="BK174" s="683">
        <v>42078</v>
      </c>
      <c r="BL174" s="683">
        <v>42078</v>
      </c>
      <c r="BM174" s="683">
        <v>42078</v>
      </c>
      <c r="BN174" s="683">
        <v>42078</v>
      </c>
      <c r="BO174" s="683">
        <v>42078</v>
      </c>
      <c r="BP174" s="683">
        <v>42078</v>
      </c>
      <c r="BQ174" s="683">
        <v>42078</v>
      </c>
      <c r="BR174" s="683">
        <v>42078</v>
      </c>
      <c r="BS174" s="683">
        <v>42078</v>
      </c>
      <c r="BT174" s="683">
        <v>42078</v>
      </c>
      <c r="BU174" s="683">
        <v>42078</v>
      </c>
      <c r="BV174" s="683">
        <v>42078</v>
      </c>
      <c r="BW174" s="683">
        <v>42078</v>
      </c>
      <c r="BX174" s="683">
        <v>42078</v>
      </c>
      <c r="BY174" s="683">
        <v>42078</v>
      </c>
      <c r="BZ174" s="683">
        <v>42078</v>
      </c>
      <c r="CA174" s="683">
        <v>42078</v>
      </c>
      <c r="CB174" s="683">
        <v>42078</v>
      </c>
      <c r="CC174" s="683">
        <v>42078</v>
      </c>
      <c r="CD174" s="683">
        <v>42078</v>
      </c>
      <c r="CE174" s="683">
        <v>42078</v>
      </c>
      <c r="CF174" s="683">
        <v>42078</v>
      </c>
      <c r="CG174" s="683">
        <v>42078</v>
      </c>
      <c r="CH174" s="683">
        <v>42078</v>
      </c>
      <c r="CI174" s="683">
        <v>42078</v>
      </c>
      <c r="CJ174" s="683">
        <v>42078</v>
      </c>
      <c r="CK174" s="683">
        <v>42078</v>
      </c>
      <c r="CL174" s="683">
        <v>42078</v>
      </c>
      <c r="CM174" s="683">
        <v>42078</v>
      </c>
      <c r="CN174" s="683">
        <v>42078</v>
      </c>
      <c r="CO174" s="683">
        <v>42078</v>
      </c>
      <c r="CP174" s="683">
        <v>42078</v>
      </c>
      <c r="CQ174" s="683">
        <v>42078</v>
      </c>
      <c r="CR174" s="683">
        <v>42078</v>
      </c>
      <c r="CS174" s="683">
        <v>42078</v>
      </c>
      <c r="CT174" s="683">
        <v>42078</v>
      </c>
      <c r="CU174" s="683">
        <v>42078</v>
      </c>
      <c r="CV174" s="683">
        <v>42078</v>
      </c>
      <c r="CW174" s="683">
        <v>42078</v>
      </c>
      <c r="CX174" s="683">
        <v>42078</v>
      </c>
      <c r="CY174" s="683">
        <v>42078</v>
      </c>
      <c r="CZ174" s="683">
        <v>42078</v>
      </c>
      <c r="DA174" s="683">
        <v>42078</v>
      </c>
      <c r="DB174" s="683">
        <v>42078</v>
      </c>
      <c r="DC174" s="683">
        <v>42078</v>
      </c>
      <c r="DD174" s="683">
        <v>42078</v>
      </c>
      <c r="DE174" s="683">
        <v>42078</v>
      </c>
      <c r="DF174" s="683">
        <v>42078</v>
      </c>
      <c r="DG174" s="683">
        <v>42078</v>
      </c>
      <c r="DH174" s="683">
        <v>42078</v>
      </c>
      <c r="DI174" s="683">
        <v>42078</v>
      </c>
      <c r="DJ174" s="683">
        <v>42078</v>
      </c>
      <c r="DK174" s="683">
        <v>42078</v>
      </c>
      <c r="DL174" s="683">
        <v>42078</v>
      </c>
      <c r="DM174" s="683">
        <v>42078</v>
      </c>
      <c r="DN174" s="683">
        <v>42078</v>
      </c>
      <c r="DO174" s="683">
        <v>42078</v>
      </c>
      <c r="DP174" s="683">
        <v>42078</v>
      </c>
      <c r="DQ174" s="683">
        <v>42078</v>
      </c>
      <c r="DR174" s="683">
        <v>42078</v>
      </c>
      <c r="DS174" s="683">
        <v>42078</v>
      </c>
      <c r="DT174" s="683">
        <v>42078</v>
      </c>
      <c r="DU174" s="683">
        <v>42078</v>
      </c>
      <c r="DV174" s="683">
        <v>42078</v>
      </c>
    </row>
    <row r="175" spans="1:126" s="691" customFormat="1" ht="12.75">
      <c r="A175" s="688">
        <v>153</v>
      </c>
      <c r="B175" s="689">
        <f t="shared" si="56"/>
        <v>26</v>
      </c>
      <c r="C175" s="690"/>
      <c r="F175" s="692">
        <v>26</v>
      </c>
      <c r="G175" s="692">
        <v>27</v>
      </c>
      <c r="H175" s="692">
        <v>28</v>
      </c>
      <c r="I175" s="692">
        <v>29</v>
      </c>
      <c r="J175" s="692">
        <v>30</v>
      </c>
      <c r="K175" s="692">
        <v>31</v>
      </c>
      <c r="L175" s="692">
        <v>32</v>
      </c>
      <c r="M175" s="692">
        <v>33</v>
      </c>
      <c r="N175" s="692">
        <v>34</v>
      </c>
      <c r="O175" s="692">
        <v>35</v>
      </c>
      <c r="P175" s="692">
        <v>36</v>
      </c>
      <c r="Q175" s="692">
        <v>37</v>
      </c>
      <c r="R175" s="692">
        <v>38</v>
      </c>
      <c r="S175" s="692">
        <v>39</v>
      </c>
      <c r="T175" s="692">
        <v>40</v>
      </c>
      <c r="U175" s="692">
        <v>41</v>
      </c>
      <c r="V175" s="692">
        <v>42</v>
      </c>
      <c r="W175" s="692">
        <v>43</v>
      </c>
      <c r="X175" s="692">
        <v>44</v>
      </c>
      <c r="Y175" s="692">
        <v>45</v>
      </c>
      <c r="Z175" s="692">
        <v>46</v>
      </c>
      <c r="AA175" s="692">
        <v>47</v>
      </c>
      <c r="AB175" s="692">
        <v>48</v>
      </c>
      <c r="AC175" s="692">
        <v>49</v>
      </c>
      <c r="AD175" s="692">
        <v>50</v>
      </c>
      <c r="AE175" s="692">
        <v>51</v>
      </c>
      <c r="AF175" s="692">
        <v>52</v>
      </c>
      <c r="AG175" s="692">
        <v>53</v>
      </c>
      <c r="AH175" s="692">
        <v>54</v>
      </c>
      <c r="AI175" s="692">
        <v>55</v>
      </c>
      <c r="AJ175" s="692">
        <v>56</v>
      </c>
      <c r="AK175" s="692">
        <v>57</v>
      </c>
      <c r="AL175" s="692">
        <v>58</v>
      </c>
      <c r="AM175" s="692">
        <v>59</v>
      </c>
      <c r="AN175" s="692">
        <v>60</v>
      </c>
      <c r="AO175" s="692">
        <v>61</v>
      </c>
      <c r="AP175" s="692">
        <v>62</v>
      </c>
      <c r="AQ175" s="692">
        <v>63</v>
      </c>
      <c r="AR175" s="692">
        <v>64</v>
      </c>
      <c r="AS175" s="692">
        <v>65</v>
      </c>
      <c r="AT175" s="692">
        <v>66</v>
      </c>
      <c r="AU175" s="692">
        <v>67</v>
      </c>
      <c r="AV175" s="692">
        <v>68</v>
      </c>
      <c r="AW175" s="692">
        <v>69</v>
      </c>
      <c r="AX175" s="692">
        <v>70</v>
      </c>
      <c r="AY175" s="692">
        <v>71</v>
      </c>
      <c r="AZ175" s="692">
        <v>72</v>
      </c>
      <c r="BA175" s="692">
        <v>73</v>
      </c>
      <c r="BB175" s="692">
        <v>74</v>
      </c>
      <c r="BC175" s="692">
        <v>75</v>
      </c>
      <c r="BD175" s="692">
        <v>76</v>
      </c>
      <c r="BE175" s="692">
        <v>77</v>
      </c>
      <c r="BF175" s="692">
        <v>78</v>
      </c>
      <c r="BG175" s="692">
        <v>79</v>
      </c>
      <c r="BH175" s="692">
        <v>80</v>
      </c>
      <c r="BI175" s="692">
        <v>81</v>
      </c>
      <c r="BJ175" s="692">
        <v>82</v>
      </c>
      <c r="BK175" s="692">
        <v>83</v>
      </c>
      <c r="BL175" s="692">
        <v>84</v>
      </c>
      <c r="BM175" s="692">
        <v>85</v>
      </c>
      <c r="BN175" s="692">
        <v>86</v>
      </c>
      <c r="BO175" s="692">
        <v>87</v>
      </c>
      <c r="BP175" s="692">
        <v>88</v>
      </c>
      <c r="BQ175" s="692">
        <v>89</v>
      </c>
      <c r="BR175" s="692">
        <v>90</v>
      </c>
      <c r="BS175" s="692">
        <v>91</v>
      </c>
      <c r="BT175" s="692">
        <v>92</v>
      </c>
      <c r="BU175" s="692">
        <v>93</v>
      </c>
      <c r="BV175" s="692">
        <v>94</v>
      </c>
      <c r="BW175" s="692">
        <v>95</v>
      </c>
      <c r="BX175" s="692">
        <v>96</v>
      </c>
      <c r="BY175" s="692">
        <v>97</v>
      </c>
      <c r="BZ175" s="692">
        <v>98</v>
      </c>
      <c r="CA175" s="692">
        <v>99</v>
      </c>
      <c r="CB175" s="692">
        <v>100</v>
      </c>
      <c r="CC175" s="692">
        <v>101</v>
      </c>
      <c r="CD175" s="692">
        <v>102</v>
      </c>
      <c r="CE175" s="692">
        <v>103</v>
      </c>
      <c r="CF175" s="692">
        <v>104</v>
      </c>
      <c r="CG175" s="692">
        <v>105</v>
      </c>
      <c r="CH175" s="692">
        <v>106</v>
      </c>
      <c r="CI175" s="692">
        <v>107</v>
      </c>
      <c r="CJ175" s="692">
        <v>108</v>
      </c>
      <c r="CK175" s="692">
        <v>109</v>
      </c>
      <c r="CL175" s="692">
        <v>110</v>
      </c>
      <c r="CM175" s="692">
        <v>111</v>
      </c>
      <c r="CN175" s="692">
        <v>112</v>
      </c>
      <c r="CO175" s="692">
        <v>113</v>
      </c>
      <c r="CP175" s="692">
        <v>114</v>
      </c>
      <c r="CQ175" s="692">
        <v>115</v>
      </c>
      <c r="CR175" s="692">
        <v>116</v>
      </c>
      <c r="CS175" s="692">
        <v>117</v>
      </c>
      <c r="CT175" s="692">
        <v>118</v>
      </c>
      <c r="CU175" s="692">
        <v>119</v>
      </c>
      <c r="CV175" s="692">
        <v>120</v>
      </c>
      <c r="CW175" s="692">
        <v>121</v>
      </c>
      <c r="CX175" s="692">
        <v>122</v>
      </c>
      <c r="CY175" s="692">
        <v>123</v>
      </c>
      <c r="CZ175" s="692">
        <v>124</v>
      </c>
      <c r="DA175" s="692">
        <v>125</v>
      </c>
      <c r="DB175" s="692">
        <v>126</v>
      </c>
      <c r="DC175" s="692">
        <v>127</v>
      </c>
      <c r="DD175" s="692">
        <v>128</v>
      </c>
      <c r="DE175" s="692">
        <v>129</v>
      </c>
      <c r="DF175" s="692">
        <v>130</v>
      </c>
      <c r="DG175" s="692">
        <v>131</v>
      </c>
      <c r="DH175" s="692">
        <v>132</v>
      </c>
      <c r="DI175" s="692">
        <v>133</v>
      </c>
      <c r="DJ175" s="692">
        <v>134</v>
      </c>
      <c r="DK175" s="692">
        <v>135</v>
      </c>
      <c r="DL175" s="692">
        <v>136</v>
      </c>
      <c r="DM175" s="692">
        <v>137</v>
      </c>
      <c r="DN175" s="692">
        <v>138</v>
      </c>
      <c r="DO175" s="692">
        <v>139</v>
      </c>
      <c r="DP175" s="692">
        <v>140</v>
      </c>
      <c r="DQ175" s="692">
        <v>141</v>
      </c>
      <c r="DR175" s="692">
        <v>142</v>
      </c>
      <c r="DS175" s="692">
        <v>143</v>
      </c>
      <c r="DT175" s="692">
        <v>144</v>
      </c>
      <c r="DU175" s="692">
        <v>145</v>
      </c>
      <c r="DV175" s="692">
        <v>146</v>
      </c>
    </row>
    <row r="176" spans="1:126" s="695" customFormat="1" ht="12.75">
      <c r="A176" s="688">
        <v>154</v>
      </c>
      <c r="B176" s="693">
        <f t="shared" si="56"/>
        <v>0.017</v>
      </c>
      <c r="C176" s="694"/>
      <c r="D176" s="695" t="s">
        <v>523</v>
      </c>
      <c r="F176" s="696">
        <f>VLOOKUP(F175,alapadatok!$A$26:$L$146,12)</f>
        <v>0.017</v>
      </c>
      <c r="G176" s="696">
        <f>VLOOKUP(G175,alapadatok!$A$26:$L$146,12)</f>
        <v>0.02</v>
      </c>
      <c r="H176" s="696">
        <f>VLOOKUP(H175,alapadatok!$A$26:$L$146,12)</f>
        <v>0.02</v>
      </c>
      <c r="I176" s="696">
        <f>VLOOKUP(I175,alapadatok!$A$26:$L$146,12)</f>
        <v>0.02</v>
      </c>
      <c r="J176" s="696">
        <f>VLOOKUP(J175,alapadatok!$A$26:$L$146,12)</f>
        <v>0.02</v>
      </c>
      <c r="K176" s="696">
        <f>VLOOKUP(K175,alapadatok!$A$26:$L$146,12)</f>
        <v>0.02</v>
      </c>
      <c r="L176" s="696">
        <f>VLOOKUP(L175,alapadatok!$A$26:$L$146,12)</f>
        <v>0.02</v>
      </c>
      <c r="M176" s="696">
        <f>VLOOKUP(M175,alapadatok!$A$26:$L$146,12)</f>
        <v>0.02</v>
      </c>
      <c r="N176" s="696">
        <f>VLOOKUP(N175,alapadatok!$A$26:$L$146,12)</f>
        <v>0.02</v>
      </c>
      <c r="O176" s="696">
        <f>VLOOKUP(O175,alapadatok!$A$26:$L$146,12)</f>
        <v>0.02</v>
      </c>
      <c r="P176" s="696">
        <f>VLOOKUP(P175,alapadatok!$A$26:$L$146,12)</f>
        <v>0.02</v>
      </c>
      <c r="Q176" s="696">
        <f>VLOOKUP(Q175,alapadatok!$A$26:$L$146,12)</f>
        <v>0.02</v>
      </c>
      <c r="R176" s="696">
        <f>VLOOKUP(R175,alapadatok!$A$26:$L$146,12)</f>
        <v>0.02</v>
      </c>
      <c r="S176" s="696">
        <f>VLOOKUP(S175,alapadatok!$A$26:$L$146,12)</f>
        <v>0.02</v>
      </c>
      <c r="T176" s="696">
        <f>VLOOKUP(T175,alapadatok!$A$26:$L$146,12)</f>
        <v>0.02</v>
      </c>
      <c r="U176" s="696">
        <f>VLOOKUP(U175,alapadatok!$A$26:$L$146,12)</f>
        <v>0.02</v>
      </c>
      <c r="V176" s="696">
        <f>VLOOKUP(V175,alapadatok!$A$26:$L$146,12)</f>
        <v>0.02</v>
      </c>
      <c r="W176" s="696">
        <f>VLOOKUP(W175,alapadatok!$A$26:$L$146,12)</f>
        <v>0.02</v>
      </c>
      <c r="X176" s="696">
        <f>VLOOKUP(X175,alapadatok!$A$26:$L$146,12)</f>
        <v>0.02</v>
      </c>
      <c r="Y176" s="696">
        <f>VLOOKUP(Y175,alapadatok!$A$26:$L$146,12)</f>
        <v>0.02</v>
      </c>
      <c r="Z176" s="696">
        <f>VLOOKUP(Z175,alapadatok!$A$26:$L$146,12)</f>
        <v>0.02</v>
      </c>
      <c r="AA176" s="696">
        <f>VLOOKUP(AA175,alapadatok!$A$26:$L$146,12)</f>
        <v>0.02</v>
      </c>
      <c r="AB176" s="696">
        <f>VLOOKUP(AB175,alapadatok!$A$26:$L$146,12)</f>
        <v>0.02</v>
      </c>
      <c r="AC176" s="696">
        <f>VLOOKUP(AC175,alapadatok!$A$26:$L$146,12)</f>
        <v>0.02</v>
      </c>
      <c r="AD176" s="696">
        <f>VLOOKUP(AD175,alapadatok!$A$26:$L$146,12)</f>
        <v>0.02</v>
      </c>
      <c r="AE176" s="696">
        <f>VLOOKUP(AE175,alapadatok!$A$26:$L$146,12)</f>
        <v>0.02</v>
      </c>
      <c r="AF176" s="696">
        <f>VLOOKUP(AF175,alapadatok!$A$26:$L$146,12)</f>
        <v>0.02</v>
      </c>
      <c r="AG176" s="696">
        <f>VLOOKUP(AG175,alapadatok!$A$26:$L$146,12)</f>
        <v>0.02</v>
      </c>
      <c r="AH176" s="696">
        <f>VLOOKUP(AH175,alapadatok!$A$26:$L$146,12)</f>
        <v>0.02</v>
      </c>
      <c r="AI176" s="696">
        <f>VLOOKUP(AI175,alapadatok!$A$26:$L$146,12)</f>
        <v>0.02</v>
      </c>
      <c r="AJ176" s="696">
        <f>VLOOKUP(AJ175,alapadatok!$A$26:$L$146,12)</f>
        <v>0.02</v>
      </c>
      <c r="AK176" s="696">
        <f>VLOOKUP(AK175,alapadatok!$A$26:$L$146,12)</f>
        <v>0.02</v>
      </c>
      <c r="AL176" s="696">
        <f>VLOOKUP(AL175,alapadatok!$A$26:$L$146,12)</f>
        <v>0.02</v>
      </c>
      <c r="AM176" s="696">
        <f>VLOOKUP(AM175,alapadatok!$A$26:$L$146,12)</f>
        <v>0.02</v>
      </c>
      <c r="AN176" s="696">
        <f>VLOOKUP(AN175,alapadatok!$A$26:$L$146,12)</f>
        <v>0.02</v>
      </c>
      <c r="AO176" s="696">
        <f>VLOOKUP(AO175,alapadatok!$A$26:$L$146,12)</f>
        <v>0.02</v>
      </c>
      <c r="AP176" s="696">
        <f>VLOOKUP(AP175,alapadatok!$A$26:$L$146,12)</f>
        <v>0.02</v>
      </c>
      <c r="AQ176" s="696">
        <f>VLOOKUP(AQ175,alapadatok!$A$26:$L$146,12)</f>
        <v>0.02</v>
      </c>
      <c r="AR176" s="696">
        <f>VLOOKUP(AR175,alapadatok!$A$26:$L$146,12)</f>
        <v>0.02</v>
      </c>
      <c r="AS176" s="696">
        <f>VLOOKUP(AS175,alapadatok!$A$26:$L$146,12)</f>
        <v>0.02</v>
      </c>
      <c r="AT176" s="696">
        <f>VLOOKUP(AT175,alapadatok!$A$26:$L$146,12)</f>
        <v>0.02</v>
      </c>
      <c r="AU176" s="696">
        <f>VLOOKUP(AU175,alapadatok!$A$26:$L$146,12)</f>
        <v>0.02</v>
      </c>
      <c r="AV176" s="696">
        <f>VLOOKUP(AV175,alapadatok!$A$26:$L$146,12)</f>
        <v>0.02</v>
      </c>
      <c r="AW176" s="696">
        <f>VLOOKUP(AW175,alapadatok!$A$26:$L$146,12)</f>
        <v>0.02</v>
      </c>
      <c r="AX176" s="696">
        <f>VLOOKUP(AX175,alapadatok!$A$26:$L$146,12)</f>
        <v>0.02</v>
      </c>
      <c r="AY176" s="696">
        <f>VLOOKUP(AY175,alapadatok!$A$26:$L$146,12)</f>
        <v>0.02</v>
      </c>
      <c r="AZ176" s="696">
        <f>VLOOKUP(AZ175,alapadatok!$A$26:$L$146,12)</f>
        <v>0.02</v>
      </c>
      <c r="BA176" s="696">
        <f>VLOOKUP(BA175,alapadatok!$A$26:$L$146,12)</f>
        <v>0.02</v>
      </c>
      <c r="BB176" s="696">
        <f>VLOOKUP(BB175,alapadatok!$A$26:$L$146,12)</f>
        <v>0.02</v>
      </c>
      <c r="BC176" s="696">
        <f>VLOOKUP(BC175,alapadatok!$A$26:$L$146,12)</f>
        <v>0.02</v>
      </c>
      <c r="BD176" s="696">
        <f>VLOOKUP(BD175,alapadatok!$A$26:$L$146,12)</f>
        <v>0.02</v>
      </c>
      <c r="BE176" s="696">
        <f>VLOOKUP(BE175,alapadatok!$A$26:$L$146,12)</f>
        <v>0.02</v>
      </c>
      <c r="BF176" s="696">
        <f>VLOOKUP(BF175,alapadatok!$A$26:$L$146,12)</f>
        <v>0.02</v>
      </c>
      <c r="BG176" s="696">
        <f>VLOOKUP(BG175,alapadatok!$A$26:$L$146,12)</f>
        <v>0.02</v>
      </c>
      <c r="BH176" s="696">
        <f>VLOOKUP(BH175,alapadatok!$A$26:$L$146,12)</f>
        <v>0.02</v>
      </c>
      <c r="BI176" s="696">
        <f>VLOOKUP(BI175,alapadatok!$A$26:$L$146,12)</f>
        <v>0.02</v>
      </c>
      <c r="BJ176" s="696">
        <f>VLOOKUP(BJ175,alapadatok!$A$26:$L$146,12)</f>
        <v>0.02</v>
      </c>
      <c r="BK176" s="696">
        <f>VLOOKUP(BK175,alapadatok!$A$26:$L$146,12)</f>
        <v>0.02</v>
      </c>
      <c r="BL176" s="696">
        <f>VLOOKUP(BL175,alapadatok!$A$26:$L$146,12)</f>
        <v>0.02</v>
      </c>
      <c r="BM176" s="696">
        <f>VLOOKUP(BM175,alapadatok!$A$26:$L$146,12)</f>
        <v>0.02</v>
      </c>
      <c r="BN176" s="696">
        <f>VLOOKUP(BN175,alapadatok!$A$26:$L$146,12)</f>
        <v>0.02</v>
      </c>
      <c r="BO176" s="696">
        <f>VLOOKUP(BO175,alapadatok!$A$26:$L$146,12)</f>
        <v>0.02</v>
      </c>
      <c r="BP176" s="696">
        <f>VLOOKUP(BP175,alapadatok!$A$26:$L$146,12)</f>
        <v>0.02</v>
      </c>
      <c r="BQ176" s="696">
        <f>VLOOKUP(BQ175,alapadatok!$A$26:$L$146,12)</f>
        <v>0.02</v>
      </c>
      <c r="BR176" s="696">
        <f>VLOOKUP(BR175,alapadatok!$A$26:$L$146,12)</f>
        <v>0.02</v>
      </c>
      <c r="BS176" s="696">
        <f>VLOOKUP(BS175,alapadatok!$A$26:$L$146,12)</f>
        <v>0.02</v>
      </c>
      <c r="BT176" s="696">
        <f>VLOOKUP(BT175,alapadatok!$A$26:$L$146,12)</f>
        <v>0.02</v>
      </c>
      <c r="BU176" s="696">
        <f>VLOOKUP(BU175,alapadatok!$A$26:$L$146,12)</f>
        <v>0.02</v>
      </c>
      <c r="BV176" s="696">
        <f>VLOOKUP(BV175,alapadatok!$A$26:$L$146,12)</f>
        <v>0.02</v>
      </c>
      <c r="BW176" s="696">
        <f>VLOOKUP(BW175,alapadatok!$A$26:$L$146,12)</f>
        <v>0.02</v>
      </c>
      <c r="BX176" s="696">
        <f>VLOOKUP(BX175,alapadatok!$A$26:$L$146,12)</f>
        <v>0.02</v>
      </c>
      <c r="BY176" s="696">
        <f>VLOOKUP(BY175,alapadatok!$A$26:$L$146,12)</f>
        <v>0.02</v>
      </c>
      <c r="BZ176" s="696">
        <f>VLOOKUP(BZ175,alapadatok!$A$26:$L$146,12)</f>
        <v>0.02</v>
      </c>
      <c r="CA176" s="696">
        <f>VLOOKUP(CA175,alapadatok!$A$26:$L$146,12)</f>
        <v>0.02</v>
      </c>
      <c r="CB176" s="696">
        <f>VLOOKUP(CB175,alapadatok!$A$26:$L$146,12)</f>
        <v>0.02</v>
      </c>
      <c r="CC176" s="696">
        <f>VLOOKUP(CC175,alapadatok!$A$26:$L$146,12)</f>
        <v>0.02</v>
      </c>
      <c r="CD176" s="696">
        <f>VLOOKUP(CD175,alapadatok!$A$26:$L$146,12)</f>
        <v>0.02</v>
      </c>
      <c r="CE176" s="696">
        <f>VLOOKUP(CE175,alapadatok!$A$26:$L$146,12)</f>
        <v>0.02</v>
      </c>
      <c r="CF176" s="696">
        <f>VLOOKUP(CF175,alapadatok!$A$26:$L$146,12)</f>
        <v>0.02</v>
      </c>
      <c r="CG176" s="696">
        <f>VLOOKUP(CG175,alapadatok!$A$26:$L$146,12)</f>
        <v>0.02</v>
      </c>
      <c r="CH176" s="696">
        <f>VLOOKUP(CH175,alapadatok!$A$26:$L$146,12)</f>
        <v>0.02</v>
      </c>
      <c r="CI176" s="696">
        <f>VLOOKUP(CI175,alapadatok!$A$26:$L$146,12)</f>
        <v>0.02</v>
      </c>
      <c r="CJ176" s="696">
        <f>VLOOKUP(CJ175,alapadatok!$A$26:$L$146,12)</f>
        <v>0.02</v>
      </c>
      <c r="CK176" s="696">
        <f>VLOOKUP(CK175,alapadatok!$A$26:$L$146,12)</f>
        <v>0.02</v>
      </c>
      <c r="CL176" s="696">
        <f>VLOOKUP(CL175,alapadatok!$A$26:$L$146,12)</f>
        <v>0.02</v>
      </c>
      <c r="CM176" s="696">
        <f>VLOOKUP(CM175,alapadatok!$A$26:$L$146,12)</f>
        <v>0.02</v>
      </c>
      <c r="CN176" s="696">
        <f>VLOOKUP(CN175,alapadatok!$A$26:$L$146,12)</f>
        <v>0.02</v>
      </c>
      <c r="CO176" s="696">
        <f>VLOOKUP(CO175,alapadatok!$A$26:$L$146,12)</f>
        <v>0.02</v>
      </c>
      <c r="CP176" s="696">
        <f>VLOOKUP(CP175,alapadatok!$A$26:$L$146,12)</f>
        <v>0.02</v>
      </c>
      <c r="CQ176" s="696">
        <f>VLOOKUP(CQ175,alapadatok!$A$26:$L$146,12)</f>
        <v>0.02</v>
      </c>
      <c r="CR176" s="696">
        <f>VLOOKUP(CR175,alapadatok!$A$26:$L$146,12)</f>
        <v>0.02</v>
      </c>
      <c r="CS176" s="696">
        <f>VLOOKUP(CS175,alapadatok!$A$26:$L$146,12)</f>
        <v>0.02</v>
      </c>
      <c r="CT176" s="696">
        <f>VLOOKUP(CT175,alapadatok!$A$26:$L$146,12)</f>
        <v>0.02</v>
      </c>
      <c r="CU176" s="696">
        <f>VLOOKUP(CU175,alapadatok!$A$26:$L$146,12)</f>
        <v>0.02</v>
      </c>
      <c r="CV176" s="696">
        <f>VLOOKUP(CV175,alapadatok!$A$26:$L$146,12)</f>
        <v>0.02</v>
      </c>
      <c r="CW176" s="696">
        <f>VLOOKUP(CW175,alapadatok!$A$26:$L$146,12)</f>
        <v>0.02</v>
      </c>
      <c r="CX176" s="696">
        <f>VLOOKUP(CX175,alapadatok!$A$26:$L$146,12)</f>
        <v>0.02</v>
      </c>
      <c r="CY176" s="696">
        <f>VLOOKUP(CY175,alapadatok!$A$26:$L$146,12)</f>
        <v>0.02</v>
      </c>
      <c r="CZ176" s="696">
        <f>VLOOKUP(CZ175,alapadatok!$A$26:$L$146,12)</f>
        <v>0.02</v>
      </c>
      <c r="DA176" s="696">
        <f>VLOOKUP(DA175,alapadatok!$A$26:$L$146,12)</f>
        <v>0.02</v>
      </c>
      <c r="DB176" s="696">
        <f>VLOOKUP(DB175,alapadatok!$A$26:$L$146,12)</f>
        <v>0.02</v>
      </c>
      <c r="DC176" s="696">
        <f>VLOOKUP(DC175,alapadatok!$A$26:$L$146,12)</f>
        <v>0.02</v>
      </c>
      <c r="DD176" s="696">
        <f>VLOOKUP(DD175,alapadatok!$A$26:$L$146,12)</f>
        <v>0.02</v>
      </c>
      <c r="DE176" s="696">
        <f>VLOOKUP(DE175,alapadatok!$A$26:$L$146,12)</f>
        <v>0.02</v>
      </c>
      <c r="DF176" s="696">
        <f>VLOOKUP(DF175,alapadatok!$A$26:$L$146,12)</f>
        <v>0.02</v>
      </c>
      <c r="DG176" s="696">
        <f>VLOOKUP(DG175,alapadatok!$A$26:$L$146,12)</f>
        <v>0.02</v>
      </c>
      <c r="DH176" s="696">
        <f>VLOOKUP(DH175,alapadatok!$A$26:$L$146,12)</f>
        <v>0.02</v>
      </c>
      <c r="DI176" s="696">
        <f>VLOOKUP(DI175,alapadatok!$A$26:$L$146,12)</f>
        <v>0.02</v>
      </c>
      <c r="DJ176" s="696">
        <f>VLOOKUP(DJ175,alapadatok!$A$26:$L$146,12)</f>
        <v>0.02</v>
      </c>
      <c r="DK176" s="696">
        <f>VLOOKUP(DK175,alapadatok!$A$26:$L$146,12)</f>
        <v>0.02</v>
      </c>
      <c r="DL176" s="696">
        <f>VLOOKUP(DL175,alapadatok!$A$26:$L$146,12)</f>
        <v>0.02</v>
      </c>
      <c r="DM176" s="696">
        <f>VLOOKUP(DM175,alapadatok!$A$26:$L$146,12)</f>
        <v>0.02</v>
      </c>
      <c r="DN176" s="696">
        <f>VLOOKUP(DN175,alapadatok!$A$26:$L$146,12)</f>
        <v>0.02</v>
      </c>
      <c r="DO176" s="696">
        <f>VLOOKUP(DO175,alapadatok!$A$26:$L$146,12)</f>
        <v>0.02</v>
      </c>
      <c r="DP176" s="696">
        <f>VLOOKUP(DP175,alapadatok!$A$26:$L$146,12)</f>
        <v>0.02</v>
      </c>
      <c r="DQ176" s="696">
        <f>VLOOKUP(DQ175,alapadatok!$A$26:$L$146,12)</f>
        <v>0.02</v>
      </c>
      <c r="DR176" s="696">
        <f>VLOOKUP(DR175,alapadatok!$A$26:$L$146,12)</f>
        <v>0.02</v>
      </c>
      <c r="DS176" s="696">
        <f>VLOOKUP(DS175,alapadatok!$A$26:$L$146,12)</f>
        <v>0.02</v>
      </c>
      <c r="DT176" s="696">
        <f>VLOOKUP(DT175,alapadatok!$A$26:$L$146,12)</f>
        <v>0.02</v>
      </c>
      <c r="DU176" s="696">
        <f>VLOOKUP(DU175,alapadatok!$A$26:$L$146,12)</f>
        <v>0.02</v>
      </c>
      <c r="DV176" s="696">
        <f>VLOOKUP(DV175,alapadatok!$A$26:$L$146,12)</f>
        <v>0.02</v>
      </c>
    </row>
    <row r="177" spans="1:127" s="691" customFormat="1" ht="13.5" customHeight="1">
      <c r="A177" s="688">
        <v>155</v>
      </c>
      <c r="B177" s="697">
        <f t="shared" si="56"/>
        <v>0</v>
      </c>
      <c r="C177" s="690"/>
      <c r="D177" s="695" t="s">
        <v>524</v>
      </c>
      <c r="F177" s="698">
        <f>ROUND((F103*F176),0)-F106-F111-F112-F113</f>
        <v>0</v>
      </c>
      <c r="G177" s="698">
        <f aca="true" t="shared" si="57" ref="G177:BR177">ROUND((G103*G176),0)-G106-G111-G112-G113</f>
        <v>0</v>
      </c>
      <c r="H177" s="698">
        <f t="shared" si="57"/>
        <v>0</v>
      </c>
      <c r="I177" s="698">
        <f t="shared" si="57"/>
        <v>0</v>
      </c>
      <c r="J177" s="698">
        <f t="shared" si="57"/>
        <v>0</v>
      </c>
      <c r="K177" s="698">
        <f t="shared" si="57"/>
        <v>0</v>
      </c>
      <c r="L177" s="698">
        <f t="shared" si="57"/>
        <v>0</v>
      </c>
      <c r="M177" s="698">
        <f t="shared" si="57"/>
        <v>0</v>
      </c>
      <c r="N177" s="698">
        <f t="shared" si="57"/>
        <v>0</v>
      </c>
      <c r="O177" s="698">
        <f t="shared" si="57"/>
        <v>0</v>
      </c>
      <c r="P177" s="698">
        <f t="shared" si="57"/>
        <v>0</v>
      </c>
      <c r="Q177" s="698">
        <f t="shared" si="57"/>
        <v>0</v>
      </c>
      <c r="R177" s="698">
        <f t="shared" si="57"/>
        <v>0</v>
      </c>
      <c r="S177" s="698">
        <f t="shared" si="57"/>
        <v>0</v>
      </c>
      <c r="T177" s="698">
        <f t="shared" si="57"/>
        <v>0</v>
      </c>
      <c r="U177" s="698">
        <f t="shared" si="57"/>
        <v>0</v>
      </c>
      <c r="V177" s="698">
        <f t="shared" si="57"/>
        <v>0</v>
      </c>
      <c r="W177" s="698">
        <f t="shared" si="57"/>
        <v>0</v>
      </c>
      <c r="X177" s="698">
        <f t="shared" si="57"/>
        <v>0</v>
      </c>
      <c r="Y177" s="698">
        <f t="shared" si="57"/>
        <v>0</v>
      </c>
      <c r="Z177" s="698">
        <f t="shared" si="57"/>
        <v>0</v>
      </c>
      <c r="AA177" s="698">
        <f t="shared" si="57"/>
        <v>0</v>
      </c>
      <c r="AB177" s="698">
        <f t="shared" si="57"/>
        <v>0</v>
      </c>
      <c r="AC177" s="698">
        <f t="shared" si="57"/>
        <v>0</v>
      </c>
      <c r="AD177" s="698">
        <f t="shared" si="57"/>
        <v>0</v>
      </c>
      <c r="AE177" s="698">
        <f t="shared" si="57"/>
        <v>0</v>
      </c>
      <c r="AF177" s="698">
        <f t="shared" si="57"/>
        <v>0</v>
      </c>
      <c r="AG177" s="698">
        <f t="shared" si="57"/>
        <v>0</v>
      </c>
      <c r="AH177" s="698">
        <f t="shared" si="57"/>
        <v>0</v>
      </c>
      <c r="AI177" s="698">
        <f t="shared" si="57"/>
        <v>0</v>
      </c>
      <c r="AJ177" s="698">
        <f t="shared" si="57"/>
        <v>0</v>
      </c>
      <c r="AK177" s="698">
        <f t="shared" si="57"/>
        <v>0</v>
      </c>
      <c r="AL177" s="698">
        <f t="shared" si="57"/>
        <v>0</v>
      </c>
      <c r="AM177" s="698">
        <f t="shared" si="57"/>
        <v>0</v>
      </c>
      <c r="AN177" s="698">
        <f t="shared" si="57"/>
        <v>0</v>
      </c>
      <c r="AO177" s="698">
        <f t="shared" si="57"/>
        <v>0</v>
      </c>
      <c r="AP177" s="698">
        <f t="shared" si="57"/>
        <v>0</v>
      </c>
      <c r="AQ177" s="698">
        <f t="shared" si="57"/>
        <v>0</v>
      </c>
      <c r="AR177" s="698">
        <f t="shared" si="57"/>
        <v>0</v>
      </c>
      <c r="AS177" s="698">
        <f t="shared" si="57"/>
        <v>0</v>
      </c>
      <c r="AT177" s="698">
        <f t="shared" si="57"/>
        <v>0</v>
      </c>
      <c r="AU177" s="698">
        <f t="shared" si="57"/>
        <v>0</v>
      </c>
      <c r="AV177" s="698">
        <f t="shared" si="57"/>
        <v>0</v>
      </c>
      <c r="AW177" s="698">
        <f t="shared" si="57"/>
        <v>0</v>
      </c>
      <c r="AX177" s="698">
        <f t="shared" si="57"/>
        <v>0</v>
      </c>
      <c r="AY177" s="698">
        <f t="shared" si="57"/>
        <v>0</v>
      </c>
      <c r="AZ177" s="698">
        <f t="shared" si="57"/>
        <v>0</v>
      </c>
      <c r="BA177" s="698">
        <f t="shared" si="57"/>
        <v>0</v>
      </c>
      <c r="BB177" s="698">
        <f t="shared" si="57"/>
        <v>0</v>
      </c>
      <c r="BC177" s="698">
        <f t="shared" si="57"/>
        <v>0</v>
      </c>
      <c r="BD177" s="698">
        <f t="shared" si="57"/>
        <v>0</v>
      </c>
      <c r="BE177" s="698">
        <f t="shared" si="57"/>
        <v>0</v>
      </c>
      <c r="BF177" s="698">
        <f t="shared" si="57"/>
        <v>0</v>
      </c>
      <c r="BG177" s="698">
        <f t="shared" si="57"/>
        <v>0</v>
      </c>
      <c r="BH177" s="698">
        <f t="shared" si="57"/>
        <v>0</v>
      </c>
      <c r="BI177" s="698">
        <f t="shared" si="57"/>
        <v>0</v>
      </c>
      <c r="BJ177" s="698">
        <f t="shared" si="57"/>
        <v>0</v>
      </c>
      <c r="BK177" s="698">
        <f t="shared" si="57"/>
        <v>0</v>
      </c>
      <c r="BL177" s="698">
        <f t="shared" si="57"/>
        <v>0</v>
      </c>
      <c r="BM177" s="698">
        <f t="shared" si="57"/>
        <v>0</v>
      </c>
      <c r="BN177" s="698">
        <f t="shared" si="57"/>
        <v>0</v>
      </c>
      <c r="BO177" s="698">
        <f t="shared" si="57"/>
        <v>0</v>
      </c>
      <c r="BP177" s="698">
        <f t="shared" si="57"/>
        <v>0</v>
      </c>
      <c r="BQ177" s="698">
        <f t="shared" si="57"/>
        <v>0</v>
      </c>
      <c r="BR177" s="698">
        <f t="shared" si="57"/>
        <v>0</v>
      </c>
      <c r="BS177" s="698">
        <f aca="true" t="shared" si="58" ref="BS177:DV177">ROUND((BS103*BS176),0)-BS106-BS111-BS112-BS113</f>
        <v>0</v>
      </c>
      <c r="BT177" s="698">
        <f t="shared" si="58"/>
        <v>0</v>
      </c>
      <c r="BU177" s="698">
        <f t="shared" si="58"/>
        <v>0</v>
      </c>
      <c r="BV177" s="698">
        <f t="shared" si="58"/>
        <v>0</v>
      </c>
      <c r="BW177" s="698">
        <f t="shared" si="58"/>
        <v>0</v>
      </c>
      <c r="BX177" s="698">
        <f t="shared" si="58"/>
        <v>0</v>
      </c>
      <c r="BY177" s="698">
        <f t="shared" si="58"/>
        <v>0</v>
      </c>
      <c r="BZ177" s="698">
        <f t="shared" si="58"/>
        <v>0</v>
      </c>
      <c r="CA177" s="698">
        <f t="shared" si="58"/>
        <v>0</v>
      </c>
      <c r="CB177" s="698">
        <f t="shared" si="58"/>
        <v>0</v>
      </c>
      <c r="CC177" s="698">
        <f t="shared" si="58"/>
        <v>0</v>
      </c>
      <c r="CD177" s="698">
        <f t="shared" si="58"/>
        <v>0</v>
      </c>
      <c r="CE177" s="698">
        <f t="shared" si="58"/>
        <v>0</v>
      </c>
      <c r="CF177" s="698">
        <f t="shared" si="58"/>
        <v>0</v>
      </c>
      <c r="CG177" s="698">
        <f t="shared" si="58"/>
        <v>0</v>
      </c>
      <c r="CH177" s="698">
        <f t="shared" si="58"/>
        <v>0</v>
      </c>
      <c r="CI177" s="698">
        <f t="shared" si="58"/>
        <v>0</v>
      </c>
      <c r="CJ177" s="698">
        <f t="shared" si="58"/>
        <v>0</v>
      </c>
      <c r="CK177" s="698">
        <f t="shared" si="58"/>
        <v>0</v>
      </c>
      <c r="CL177" s="698">
        <f t="shared" si="58"/>
        <v>0</v>
      </c>
      <c r="CM177" s="698">
        <f t="shared" si="58"/>
        <v>0</v>
      </c>
      <c r="CN177" s="698">
        <f t="shared" si="58"/>
        <v>0</v>
      </c>
      <c r="CO177" s="698">
        <f t="shared" si="58"/>
        <v>0</v>
      </c>
      <c r="CP177" s="698">
        <f t="shared" si="58"/>
        <v>0</v>
      </c>
      <c r="CQ177" s="698">
        <f t="shared" si="58"/>
        <v>0</v>
      </c>
      <c r="CR177" s="698">
        <f t="shared" si="58"/>
        <v>0</v>
      </c>
      <c r="CS177" s="698">
        <f t="shared" si="58"/>
        <v>0</v>
      </c>
      <c r="CT177" s="698">
        <f t="shared" si="58"/>
        <v>0</v>
      </c>
      <c r="CU177" s="698">
        <f t="shared" si="58"/>
        <v>0</v>
      </c>
      <c r="CV177" s="698">
        <f t="shared" si="58"/>
        <v>0</v>
      </c>
      <c r="CW177" s="698">
        <f t="shared" si="58"/>
        <v>0</v>
      </c>
      <c r="CX177" s="698">
        <f t="shared" si="58"/>
        <v>0</v>
      </c>
      <c r="CY177" s="698">
        <f t="shared" si="58"/>
        <v>0</v>
      </c>
      <c r="CZ177" s="698">
        <f t="shared" si="58"/>
        <v>0</v>
      </c>
      <c r="DA177" s="698">
        <f t="shared" si="58"/>
        <v>0</v>
      </c>
      <c r="DB177" s="698">
        <f t="shared" si="58"/>
        <v>0</v>
      </c>
      <c r="DC177" s="698">
        <f t="shared" si="58"/>
        <v>0</v>
      </c>
      <c r="DD177" s="698">
        <f t="shared" si="58"/>
        <v>0</v>
      </c>
      <c r="DE177" s="698">
        <f t="shared" si="58"/>
        <v>0</v>
      </c>
      <c r="DF177" s="698">
        <f t="shared" si="58"/>
        <v>0</v>
      </c>
      <c r="DG177" s="698">
        <f t="shared" si="58"/>
        <v>0</v>
      </c>
      <c r="DH177" s="698">
        <f t="shared" si="58"/>
        <v>0</v>
      </c>
      <c r="DI177" s="698">
        <f t="shared" si="58"/>
        <v>0</v>
      </c>
      <c r="DJ177" s="698">
        <f t="shared" si="58"/>
        <v>0</v>
      </c>
      <c r="DK177" s="698">
        <f t="shared" si="58"/>
        <v>0</v>
      </c>
      <c r="DL177" s="698">
        <f t="shared" si="58"/>
        <v>0</v>
      </c>
      <c r="DM177" s="698">
        <f t="shared" si="58"/>
        <v>0</v>
      </c>
      <c r="DN177" s="698">
        <f t="shared" si="58"/>
        <v>0</v>
      </c>
      <c r="DO177" s="698">
        <f t="shared" si="58"/>
        <v>0</v>
      </c>
      <c r="DP177" s="698">
        <f t="shared" si="58"/>
        <v>0</v>
      </c>
      <c r="DQ177" s="698">
        <f t="shared" si="58"/>
        <v>0</v>
      </c>
      <c r="DR177" s="698">
        <f t="shared" si="58"/>
        <v>0</v>
      </c>
      <c r="DS177" s="698">
        <f t="shared" si="58"/>
        <v>0</v>
      </c>
      <c r="DT177" s="698">
        <f t="shared" si="58"/>
        <v>0</v>
      </c>
      <c r="DU177" s="698">
        <f t="shared" si="58"/>
        <v>0</v>
      </c>
      <c r="DV177" s="698">
        <f t="shared" si="58"/>
        <v>0</v>
      </c>
      <c r="DW177" s="699">
        <f>SUM(F177:DV177)</f>
        <v>0</v>
      </c>
    </row>
    <row r="178" spans="1:126" s="691" customFormat="1" ht="28.5" customHeight="1">
      <c r="A178" s="688">
        <v>156</v>
      </c>
      <c r="B178" s="697">
        <f t="shared" si="56"/>
        <v>365</v>
      </c>
      <c r="C178" s="690"/>
      <c r="D178" s="700" t="s">
        <v>821</v>
      </c>
      <c r="F178" s="701">
        <f>alapadatok!Z26</f>
        <v>365</v>
      </c>
      <c r="G178" s="701">
        <f>alapadatok!Z27</f>
        <v>365</v>
      </c>
      <c r="H178" s="701">
        <f>alapadatok!Z28</f>
        <v>365</v>
      </c>
      <c r="I178" s="701">
        <f>alapadatok!Z29</f>
        <v>365</v>
      </c>
      <c r="J178" s="701">
        <f>alapadatok!Z30</f>
        <v>365</v>
      </c>
      <c r="K178" s="701">
        <f>alapadatok!Z31</f>
        <v>365</v>
      </c>
      <c r="L178" s="701">
        <f>alapadatok!Z32</f>
        <v>365</v>
      </c>
      <c r="M178" s="701">
        <f>alapadatok!Z33</f>
        <v>365</v>
      </c>
      <c r="N178" s="701">
        <f>alapadatok!Z34</f>
        <v>365</v>
      </c>
      <c r="O178" s="701">
        <f>alapadatok!Z35</f>
        <v>365</v>
      </c>
      <c r="P178" s="701">
        <f>alapadatok!Z36</f>
        <v>365</v>
      </c>
      <c r="Q178" s="701">
        <f>alapadatok!Z37</f>
        <v>365</v>
      </c>
      <c r="R178" s="701">
        <f>alapadatok!Z38</f>
        <v>365</v>
      </c>
      <c r="S178" s="701">
        <f>alapadatok!Z39</f>
        <v>365</v>
      </c>
      <c r="T178" s="701">
        <f>alapadatok!Z40</f>
        <v>365</v>
      </c>
      <c r="U178" s="701">
        <f>alapadatok!Z41</f>
        <v>365</v>
      </c>
      <c r="V178" s="701">
        <f>alapadatok!Z42</f>
        <v>365</v>
      </c>
      <c r="W178" s="701">
        <f>alapadatok!Z42</f>
        <v>365</v>
      </c>
      <c r="X178" s="701">
        <f>alapadatok!Z44</f>
        <v>365</v>
      </c>
      <c r="Y178" s="701">
        <f>alapadatok!Z45</f>
        <v>365</v>
      </c>
      <c r="Z178" s="701">
        <f>alapadatok!Z46</f>
        <v>365</v>
      </c>
      <c r="AA178" s="701">
        <f>alapadatok!Z47</f>
        <v>365</v>
      </c>
      <c r="AB178" s="701">
        <f>alapadatok!Z48</f>
        <v>365</v>
      </c>
      <c r="AC178" s="701">
        <f>alapadatok!Z49</f>
        <v>365</v>
      </c>
      <c r="AD178" s="701">
        <f>alapadatok!Z50</f>
        <v>365</v>
      </c>
      <c r="AE178" s="701">
        <f>alapadatok!Z51</f>
        <v>365</v>
      </c>
      <c r="AF178" s="701">
        <f>alapadatok!Z52</f>
        <v>365</v>
      </c>
      <c r="AG178" s="701">
        <f>alapadatok!Z53</f>
        <v>365</v>
      </c>
      <c r="AH178" s="701">
        <f>alapadatok!Z54</f>
        <v>365</v>
      </c>
      <c r="AI178" s="701">
        <f>alapadatok!Z55</f>
        <v>365</v>
      </c>
      <c r="AJ178" s="701">
        <f>alapadatok!Z56</f>
        <v>365</v>
      </c>
      <c r="AK178" s="701">
        <f>alapadatok!Z57</f>
        <v>365</v>
      </c>
      <c r="AL178" s="701">
        <f>alapadatok!Z58</f>
        <v>365</v>
      </c>
      <c r="AM178" s="701">
        <f>alapadatok!Z59</f>
        <v>365</v>
      </c>
      <c r="AN178" s="701">
        <f>alapadatok!Z60</f>
        <v>365</v>
      </c>
      <c r="AO178" s="701">
        <f>alapadatok!Z61</f>
        <v>365</v>
      </c>
      <c r="AP178" s="701">
        <f>alapadatok!Z62</f>
        <v>365</v>
      </c>
      <c r="AQ178" s="701">
        <f>alapadatok!Z63</f>
        <v>365</v>
      </c>
      <c r="AR178" s="701">
        <f>alapadatok!Z64</f>
        <v>365</v>
      </c>
      <c r="AS178" s="701">
        <f>alapadatok!Z65</f>
        <v>365</v>
      </c>
      <c r="AT178" s="701">
        <f>alapadatok!Z66</f>
        <v>365</v>
      </c>
      <c r="AU178" s="701">
        <f>alapadatok!Z67</f>
        <v>365</v>
      </c>
      <c r="AV178" s="701">
        <f>alapadatok!Z68</f>
        <v>365</v>
      </c>
      <c r="AW178" s="701">
        <f>alapadatok!Z69</f>
        <v>365</v>
      </c>
      <c r="AX178" s="701">
        <f>alapadatok!Z70</f>
        <v>365</v>
      </c>
      <c r="AY178" s="701">
        <f>alapadatok!Z71</f>
        <v>365</v>
      </c>
      <c r="AZ178" s="701">
        <f>alapadatok!Z72</f>
        <v>365</v>
      </c>
      <c r="BA178" s="701">
        <f>alapadatok!Z73</f>
        <v>365</v>
      </c>
      <c r="BB178" s="701">
        <f>alapadatok!Z74</f>
        <v>365</v>
      </c>
      <c r="BC178" s="701">
        <f>alapadatok!Z75</f>
        <v>365</v>
      </c>
      <c r="BD178" s="701">
        <f>alapadatok!Z76</f>
        <v>365</v>
      </c>
      <c r="BE178" s="701">
        <f>alapadatok!Z77</f>
        <v>365</v>
      </c>
      <c r="BF178" s="701">
        <f>alapadatok!Z78</f>
        <v>365</v>
      </c>
      <c r="BG178" s="701">
        <f>alapadatok!Z79</f>
        <v>365</v>
      </c>
      <c r="BH178" s="701">
        <f>alapadatok!Z80</f>
        <v>365</v>
      </c>
      <c r="BI178" s="701">
        <f>alapadatok!Z81</f>
        <v>365</v>
      </c>
      <c r="BJ178" s="701">
        <f>alapadatok!Z82</f>
        <v>365</v>
      </c>
      <c r="BK178" s="701">
        <f>alapadatok!Z83</f>
        <v>365</v>
      </c>
      <c r="BL178" s="701">
        <f>alapadatok!Z84</f>
        <v>365</v>
      </c>
      <c r="BM178" s="701">
        <f>alapadatok!Z85</f>
        <v>365</v>
      </c>
      <c r="BN178" s="701">
        <f>alapadatok!Z86</f>
        <v>365</v>
      </c>
      <c r="BO178" s="701">
        <f>alapadatok!Z87</f>
        <v>365</v>
      </c>
      <c r="BP178" s="701">
        <f>alapadatok!Z88</f>
        <v>365</v>
      </c>
      <c r="BQ178" s="701">
        <f>alapadatok!Z89</f>
        <v>365</v>
      </c>
      <c r="BR178" s="701">
        <f>alapadatok!Z90</f>
        <v>365</v>
      </c>
      <c r="BS178" s="701">
        <f>alapadatok!Z91</f>
        <v>365</v>
      </c>
      <c r="BT178" s="701">
        <f>alapadatok!Z92</f>
        <v>365</v>
      </c>
      <c r="BU178" s="701">
        <f>alapadatok!Z93</f>
        <v>365</v>
      </c>
      <c r="BV178" s="701">
        <f>alapadatok!Z94</f>
        <v>365</v>
      </c>
      <c r="BW178" s="701">
        <f>alapadatok!Z95</f>
        <v>365</v>
      </c>
      <c r="BX178" s="701">
        <f>alapadatok!Z96</f>
        <v>365</v>
      </c>
      <c r="BY178" s="701">
        <f>alapadatok!Z97</f>
        <v>365</v>
      </c>
      <c r="BZ178" s="701">
        <f>alapadatok!Z98</f>
        <v>365</v>
      </c>
      <c r="CA178" s="701">
        <f>alapadatok!Z99</f>
        <v>365</v>
      </c>
      <c r="CB178" s="701">
        <f>alapadatok!Z100</f>
        <v>365</v>
      </c>
      <c r="CC178" s="701">
        <f>alapadatok!Z101</f>
        <v>365</v>
      </c>
      <c r="CD178" s="701">
        <f>alapadatok!Z102</f>
        <v>365</v>
      </c>
      <c r="CE178" s="701">
        <f>alapadatok!Z103</f>
        <v>365</v>
      </c>
      <c r="CF178" s="701">
        <f>alapadatok!Z104</f>
        <v>365</v>
      </c>
      <c r="CG178" s="701">
        <f>alapadatok!Z105</f>
        <v>365</v>
      </c>
      <c r="CH178" s="701">
        <f>alapadatok!Z106</f>
        <v>365</v>
      </c>
      <c r="CI178" s="701">
        <f>alapadatok!Z107</f>
        <v>365</v>
      </c>
      <c r="CJ178" s="701">
        <f>alapadatok!Z108</f>
        <v>365</v>
      </c>
      <c r="CK178" s="701">
        <f>alapadatok!Z109</f>
        <v>365</v>
      </c>
      <c r="CL178" s="701">
        <f>alapadatok!Z110</f>
        <v>365</v>
      </c>
      <c r="CM178" s="701">
        <f>alapadatok!Z111</f>
        <v>365</v>
      </c>
      <c r="CN178" s="701">
        <f>alapadatok!Z112</f>
        <v>365</v>
      </c>
      <c r="CO178" s="701">
        <f>alapadatok!Z113</f>
        <v>365</v>
      </c>
      <c r="CP178" s="701">
        <f>alapadatok!Z114</f>
        <v>365</v>
      </c>
      <c r="CQ178" s="701">
        <f>alapadatok!Z118</f>
        <v>365</v>
      </c>
      <c r="CR178" s="701">
        <f>alapadatok!Z116</f>
        <v>365</v>
      </c>
      <c r="CS178" s="701">
        <f>alapadatok!Z117</f>
        <v>365</v>
      </c>
      <c r="CT178" s="701">
        <f>alapadatok!Z118</f>
        <v>365</v>
      </c>
      <c r="CU178" s="701">
        <f>alapadatok!Z119</f>
        <v>365</v>
      </c>
      <c r="CV178" s="701">
        <f>alapadatok!Z120</f>
        <v>365</v>
      </c>
      <c r="CW178" s="701">
        <f>alapadatok!Z121</f>
        <v>365</v>
      </c>
      <c r="CX178" s="701">
        <f>alapadatok!Z122</f>
        <v>365</v>
      </c>
      <c r="CY178" s="701">
        <f>alapadatok!Z123</f>
        <v>365</v>
      </c>
      <c r="CZ178" s="701">
        <f>alapadatok!Z124</f>
        <v>365</v>
      </c>
      <c r="DA178" s="701">
        <f>alapadatok!Z125</f>
        <v>365</v>
      </c>
      <c r="DB178" s="701">
        <f>alapadatok!Z126</f>
        <v>365</v>
      </c>
      <c r="DC178" s="701">
        <f>alapadatok!Z127</f>
        <v>365</v>
      </c>
      <c r="DD178" s="701">
        <f>alapadatok!Z128</f>
        <v>365</v>
      </c>
      <c r="DE178" s="701">
        <f>alapadatok!Z129</f>
        <v>365</v>
      </c>
      <c r="DF178" s="701">
        <f>alapadatok!Z130</f>
        <v>365</v>
      </c>
      <c r="DG178" s="701">
        <f>alapadatok!Z131</f>
        <v>365</v>
      </c>
      <c r="DH178" s="701">
        <f>alapadatok!Z132</f>
        <v>365</v>
      </c>
      <c r="DI178" s="701">
        <f>alapadatok!Z133</f>
        <v>365</v>
      </c>
      <c r="DJ178" s="701">
        <f>alapadatok!Z134</f>
        <v>365</v>
      </c>
      <c r="DK178" s="701">
        <f>alapadatok!Z135</f>
        <v>365</v>
      </c>
      <c r="DL178" s="701">
        <f>alapadatok!Z136</f>
        <v>365</v>
      </c>
      <c r="DM178" s="701">
        <f>alapadatok!Z137</f>
        <v>365</v>
      </c>
      <c r="DN178" s="701">
        <f>alapadatok!Z138</f>
        <v>365</v>
      </c>
      <c r="DO178" s="701">
        <f>alapadatok!Z139</f>
        <v>365</v>
      </c>
      <c r="DP178" s="701">
        <f>alapadatok!Z140</f>
        <v>365</v>
      </c>
      <c r="DQ178" s="701">
        <f>alapadatok!Z141</f>
        <v>365</v>
      </c>
      <c r="DR178" s="701">
        <f>alapadatok!Z142</f>
        <v>365</v>
      </c>
      <c r="DS178" s="701">
        <f>alapadatok!Z143</f>
        <v>365</v>
      </c>
      <c r="DT178" s="701">
        <f>alapadatok!Z144</f>
        <v>365</v>
      </c>
      <c r="DU178" s="701">
        <f>alapadatok!Z145</f>
        <v>365</v>
      </c>
      <c r="DV178" s="701">
        <f>alapadatok!Z146</f>
        <v>365</v>
      </c>
    </row>
    <row r="179" spans="1:126" s="691" customFormat="1" ht="12.75">
      <c r="A179" s="688">
        <v>157</v>
      </c>
      <c r="B179" s="697">
        <f t="shared" si="56"/>
        <v>0</v>
      </c>
      <c r="C179" s="690"/>
      <c r="D179" s="702"/>
      <c r="F179" s="703"/>
      <c r="G179" s="703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  <c r="AA179" s="704"/>
      <c r="AB179" s="704"/>
      <c r="AC179" s="704"/>
      <c r="AD179" s="704"/>
      <c r="AE179" s="704"/>
      <c r="AF179" s="704"/>
      <c r="AG179" s="704"/>
      <c r="AH179" s="704"/>
      <c r="AI179" s="704"/>
      <c r="AJ179" s="704"/>
      <c r="AK179" s="704"/>
      <c r="AL179" s="704"/>
      <c r="AM179" s="704"/>
      <c r="AN179" s="704"/>
      <c r="AO179" s="704"/>
      <c r="AP179" s="704"/>
      <c r="AQ179" s="704"/>
      <c r="AR179" s="704"/>
      <c r="AS179" s="704"/>
      <c r="AT179" s="704"/>
      <c r="AU179" s="704"/>
      <c r="AV179" s="704"/>
      <c r="AW179" s="704"/>
      <c r="AX179" s="704"/>
      <c r="AY179" s="704"/>
      <c r="AZ179" s="704"/>
      <c r="BA179" s="704"/>
      <c r="BB179" s="704"/>
      <c r="BC179" s="704"/>
      <c r="BD179" s="704"/>
      <c r="BE179" s="704"/>
      <c r="BF179" s="704"/>
      <c r="BG179" s="704"/>
      <c r="BH179" s="704"/>
      <c r="BI179" s="704"/>
      <c r="BJ179" s="704"/>
      <c r="BK179" s="704"/>
      <c r="BL179" s="704"/>
      <c r="BM179" s="704"/>
      <c r="BN179" s="704"/>
      <c r="BO179" s="704"/>
      <c r="BP179" s="704"/>
      <c r="BQ179" s="704"/>
      <c r="BR179" s="704"/>
      <c r="BS179" s="704"/>
      <c r="BT179" s="704"/>
      <c r="BU179" s="704"/>
      <c r="BV179" s="704"/>
      <c r="BW179" s="704"/>
      <c r="BX179" s="704"/>
      <c r="BY179" s="704"/>
      <c r="BZ179" s="704"/>
      <c r="CA179" s="704"/>
      <c r="CB179" s="704"/>
      <c r="CC179" s="704"/>
      <c r="CD179" s="704"/>
      <c r="CE179" s="704"/>
      <c r="CF179" s="704"/>
      <c r="CG179" s="704"/>
      <c r="CH179" s="704"/>
      <c r="CI179" s="704"/>
      <c r="CJ179" s="704"/>
      <c r="CK179" s="704"/>
      <c r="CL179" s="704"/>
      <c r="CM179" s="704"/>
      <c r="CN179" s="704"/>
      <c r="CO179" s="704"/>
      <c r="CP179" s="704"/>
      <c r="CQ179" s="704"/>
      <c r="CR179" s="704"/>
      <c r="CS179" s="704"/>
      <c r="CT179" s="704"/>
      <c r="CU179" s="704"/>
      <c r="CV179" s="704"/>
      <c r="CW179" s="704"/>
      <c r="CX179" s="704"/>
      <c r="CY179" s="704"/>
      <c r="CZ179" s="704"/>
      <c r="DA179" s="704"/>
      <c r="DB179" s="704"/>
      <c r="DC179" s="704"/>
      <c r="DD179" s="704"/>
      <c r="DE179" s="704"/>
      <c r="DF179" s="704"/>
      <c r="DG179" s="704"/>
      <c r="DH179" s="704"/>
      <c r="DI179" s="704"/>
      <c r="DJ179" s="704"/>
      <c r="DK179" s="704"/>
      <c r="DL179" s="704"/>
      <c r="DM179" s="704"/>
      <c r="DN179" s="704"/>
      <c r="DO179" s="704"/>
      <c r="DP179" s="704"/>
      <c r="DQ179" s="704"/>
      <c r="DR179" s="704"/>
      <c r="DS179" s="704"/>
      <c r="DT179" s="704"/>
      <c r="DU179" s="704"/>
      <c r="DV179" s="704"/>
    </row>
    <row r="180" spans="1:175" s="691" customFormat="1" ht="12.75">
      <c r="A180" s="688">
        <v>158</v>
      </c>
      <c r="B180" s="697">
        <f t="shared" si="56"/>
        <v>0</v>
      </c>
      <c r="C180" s="690"/>
      <c r="D180" s="695" t="s">
        <v>544</v>
      </c>
      <c r="F180" s="705"/>
      <c r="G180" s="705"/>
      <c r="H180" s="705"/>
      <c r="I180" s="705"/>
      <c r="J180" s="705"/>
      <c r="K180" s="705"/>
      <c r="L180" s="705"/>
      <c r="M180" s="705"/>
      <c r="N180" s="705"/>
      <c r="O180" s="705"/>
      <c r="P180" s="705"/>
      <c r="Q180" s="705"/>
      <c r="R180" s="705"/>
      <c r="S180" s="705"/>
      <c r="T180" s="705"/>
      <c r="U180" s="705"/>
      <c r="V180" s="705"/>
      <c r="W180" s="705"/>
      <c r="X180" s="705"/>
      <c r="Y180" s="705"/>
      <c r="Z180" s="705"/>
      <c r="AA180" s="705"/>
      <c r="AB180" s="705"/>
      <c r="AC180" s="705"/>
      <c r="AD180" s="705"/>
      <c r="AE180" s="705"/>
      <c r="AF180" s="705"/>
      <c r="AG180" s="705"/>
      <c r="AH180" s="705"/>
      <c r="AI180" s="705"/>
      <c r="AJ180" s="705"/>
      <c r="AK180" s="705"/>
      <c r="AL180" s="705"/>
      <c r="AM180" s="705"/>
      <c r="AN180" s="705"/>
      <c r="AO180" s="705"/>
      <c r="AP180" s="705"/>
      <c r="AQ180" s="705"/>
      <c r="AR180" s="705"/>
      <c r="AS180" s="705"/>
      <c r="AT180" s="705"/>
      <c r="AU180" s="705"/>
      <c r="AV180" s="705"/>
      <c r="AW180" s="705"/>
      <c r="AX180" s="705"/>
      <c r="AY180" s="705"/>
      <c r="AZ180" s="705"/>
      <c r="BA180" s="705"/>
      <c r="BB180" s="705"/>
      <c r="BC180" s="705"/>
      <c r="BD180" s="705"/>
      <c r="BE180" s="705"/>
      <c r="BF180" s="705"/>
      <c r="BG180" s="705"/>
      <c r="BH180" s="705"/>
      <c r="BI180" s="705"/>
      <c r="BJ180" s="705"/>
      <c r="BK180" s="705"/>
      <c r="BL180" s="705"/>
      <c r="BM180" s="705"/>
      <c r="BN180" s="705"/>
      <c r="BO180" s="705"/>
      <c r="BP180" s="705"/>
      <c r="BQ180" s="705"/>
      <c r="BR180" s="705"/>
      <c r="BS180" s="705"/>
      <c r="BT180" s="705"/>
      <c r="BU180" s="705"/>
      <c r="BV180" s="705"/>
      <c r="BW180" s="705"/>
      <c r="BX180" s="705"/>
      <c r="BY180" s="705"/>
      <c r="BZ180" s="705"/>
      <c r="CA180" s="705"/>
      <c r="CB180" s="705"/>
      <c r="CC180" s="705"/>
      <c r="CD180" s="705"/>
      <c r="CE180" s="705"/>
      <c r="CF180" s="705"/>
      <c r="CG180" s="705"/>
      <c r="CH180" s="705"/>
      <c r="CI180" s="705"/>
      <c r="CJ180" s="705"/>
      <c r="CK180" s="705"/>
      <c r="CL180" s="705"/>
      <c r="CM180" s="705"/>
      <c r="CN180" s="705"/>
      <c r="CO180" s="705"/>
      <c r="CP180" s="705"/>
      <c r="CQ180" s="705"/>
      <c r="CR180" s="705"/>
      <c r="CS180" s="705"/>
      <c r="CT180" s="705"/>
      <c r="CU180" s="705"/>
      <c r="CV180" s="705"/>
      <c r="CW180" s="705"/>
      <c r="CX180" s="705"/>
      <c r="CY180" s="705"/>
      <c r="CZ180" s="705"/>
      <c r="DA180" s="705"/>
      <c r="DB180" s="705"/>
      <c r="DC180" s="705"/>
      <c r="DD180" s="705"/>
      <c r="DE180" s="705"/>
      <c r="DF180" s="705"/>
      <c r="DG180" s="705"/>
      <c r="DH180" s="705"/>
      <c r="DI180" s="705"/>
      <c r="DJ180" s="705"/>
      <c r="DK180" s="705"/>
      <c r="DL180" s="705"/>
      <c r="DM180" s="705"/>
      <c r="DN180" s="705"/>
      <c r="DO180" s="705"/>
      <c r="DP180" s="705"/>
      <c r="DQ180" s="705"/>
      <c r="DR180" s="705"/>
      <c r="DS180" s="705"/>
      <c r="DT180" s="705"/>
      <c r="DU180" s="705"/>
      <c r="DV180" s="705"/>
      <c r="DW180" s="699"/>
      <c r="DX180" s="699"/>
      <c r="DY180" s="699"/>
      <c r="DZ180" s="699"/>
      <c r="EA180" s="699"/>
      <c r="EB180" s="699"/>
      <c r="EC180" s="699"/>
      <c r="ED180" s="699"/>
      <c r="EE180" s="699"/>
      <c r="EF180" s="699"/>
      <c r="EG180" s="699"/>
      <c r="EH180" s="699"/>
      <c r="EI180" s="699"/>
      <c r="EJ180" s="699"/>
      <c r="EK180" s="699"/>
      <c r="EL180" s="699"/>
      <c r="EM180" s="699"/>
      <c r="EN180" s="699"/>
      <c r="EO180" s="699"/>
      <c r="EP180" s="699"/>
      <c r="EQ180" s="699"/>
      <c r="ER180" s="699"/>
      <c r="ES180" s="699"/>
      <c r="ET180" s="699"/>
      <c r="EU180" s="699"/>
      <c r="EV180" s="699"/>
      <c r="EW180" s="699"/>
      <c r="EX180" s="699"/>
      <c r="EY180" s="699"/>
      <c r="EZ180" s="699"/>
      <c r="FA180" s="699"/>
      <c r="FB180" s="699"/>
      <c r="FC180" s="699"/>
      <c r="FD180" s="699"/>
      <c r="FE180" s="699"/>
      <c r="FF180" s="699"/>
      <c r="FG180" s="699"/>
      <c r="FH180" s="699"/>
      <c r="FI180" s="699"/>
      <c r="FJ180" s="699"/>
      <c r="FK180" s="699"/>
      <c r="FL180" s="699"/>
      <c r="FM180" s="699"/>
      <c r="FN180" s="699"/>
      <c r="FO180" s="699"/>
      <c r="FP180" s="699"/>
      <c r="FQ180" s="699"/>
      <c r="FR180" s="699"/>
      <c r="FS180" s="699"/>
    </row>
    <row r="181" spans="1:175" s="691" customFormat="1" ht="12.75">
      <c r="A181" s="688">
        <v>159</v>
      </c>
      <c r="B181" s="697">
        <f t="shared" si="56"/>
        <v>0</v>
      </c>
      <c r="C181" s="690"/>
      <c r="D181" s="695" t="s">
        <v>525</v>
      </c>
      <c r="F181" s="705"/>
      <c r="G181" s="705"/>
      <c r="H181" s="705"/>
      <c r="I181" s="705"/>
      <c r="J181" s="705"/>
      <c r="K181" s="705"/>
      <c r="L181" s="705"/>
      <c r="M181" s="705"/>
      <c r="N181" s="705"/>
      <c r="O181" s="705"/>
      <c r="P181" s="705"/>
      <c r="Q181" s="705"/>
      <c r="R181" s="705"/>
      <c r="S181" s="705"/>
      <c r="T181" s="705"/>
      <c r="U181" s="705"/>
      <c r="V181" s="705"/>
      <c r="W181" s="705"/>
      <c r="X181" s="705"/>
      <c r="Y181" s="705"/>
      <c r="Z181" s="705"/>
      <c r="AA181" s="705"/>
      <c r="AB181" s="705"/>
      <c r="AC181" s="705"/>
      <c r="AD181" s="705"/>
      <c r="AE181" s="705"/>
      <c r="AF181" s="705"/>
      <c r="AG181" s="705"/>
      <c r="AH181" s="705"/>
      <c r="AI181" s="705"/>
      <c r="AJ181" s="705"/>
      <c r="AK181" s="705"/>
      <c r="AL181" s="705"/>
      <c r="AM181" s="705"/>
      <c r="AN181" s="705"/>
      <c r="AO181" s="705"/>
      <c r="AP181" s="705"/>
      <c r="AQ181" s="705"/>
      <c r="AR181" s="705"/>
      <c r="AS181" s="705"/>
      <c r="AT181" s="705"/>
      <c r="AU181" s="705"/>
      <c r="AV181" s="705"/>
      <c r="AW181" s="705"/>
      <c r="AX181" s="705"/>
      <c r="AY181" s="705"/>
      <c r="AZ181" s="705"/>
      <c r="BA181" s="705"/>
      <c r="BB181" s="705"/>
      <c r="BC181" s="705"/>
      <c r="BD181" s="705"/>
      <c r="BE181" s="705"/>
      <c r="BF181" s="705"/>
      <c r="BG181" s="705"/>
      <c r="BH181" s="705"/>
      <c r="BI181" s="705"/>
      <c r="BJ181" s="705"/>
      <c r="BK181" s="705"/>
      <c r="BL181" s="705"/>
      <c r="BM181" s="705"/>
      <c r="BN181" s="705"/>
      <c r="BO181" s="705"/>
      <c r="BP181" s="705"/>
      <c r="BQ181" s="705"/>
      <c r="BR181" s="705"/>
      <c r="BS181" s="705"/>
      <c r="BT181" s="705"/>
      <c r="BU181" s="705"/>
      <c r="BV181" s="705"/>
      <c r="BW181" s="705"/>
      <c r="BX181" s="705"/>
      <c r="BY181" s="705"/>
      <c r="BZ181" s="705"/>
      <c r="CA181" s="705"/>
      <c r="CB181" s="705"/>
      <c r="CC181" s="705"/>
      <c r="CD181" s="705"/>
      <c r="CE181" s="705"/>
      <c r="CF181" s="705"/>
      <c r="CG181" s="705"/>
      <c r="CH181" s="705"/>
      <c r="CI181" s="705"/>
      <c r="CJ181" s="705"/>
      <c r="CK181" s="705"/>
      <c r="CL181" s="705"/>
      <c r="CM181" s="705"/>
      <c r="CN181" s="705"/>
      <c r="CO181" s="705"/>
      <c r="CP181" s="705"/>
      <c r="CQ181" s="705"/>
      <c r="CR181" s="705"/>
      <c r="CS181" s="705"/>
      <c r="CT181" s="705"/>
      <c r="CU181" s="705"/>
      <c r="CV181" s="705"/>
      <c r="CW181" s="705"/>
      <c r="CX181" s="705"/>
      <c r="CY181" s="705"/>
      <c r="CZ181" s="705"/>
      <c r="DA181" s="705"/>
      <c r="DB181" s="705"/>
      <c r="DC181" s="705"/>
      <c r="DD181" s="705"/>
      <c r="DE181" s="705"/>
      <c r="DF181" s="705"/>
      <c r="DG181" s="705"/>
      <c r="DH181" s="705"/>
      <c r="DI181" s="705"/>
      <c r="DJ181" s="705"/>
      <c r="DK181" s="705"/>
      <c r="DL181" s="705"/>
      <c r="DM181" s="705"/>
      <c r="DN181" s="705"/>
      <c r="DO181" s="705"/>
      <c r="DP181" s="705"/>
      <c r="DQ181" s="705"/>
      <c r="DR181" s="705"/>
      <c r="DS181" s="705"/>
      <c r="DT181" s="705"/>
      <c r="DU181" s="705"/>
      <c r="DV181" s="705"/>
      <c r="DW181" s="699"/>
      <c r="DX181" s="699"/>
      <c r="DY181" s="699"/>
      <c r="DZ181" s="699"/>
      <c r="EA181" s="699"/>
      <c r="EB181" s="699"/>
      <c r="EC181" s="699"/>
      <c r="ED181" s="699"/>
      <c r="EE181" s="699"/>
      <c r="EF181" s="699"/>
      <c r="EG181" s="699"/>
      <c r="EH181" s="699"/>
      <c r="EI181" s="699"/>
      <c r="EJ181" s="699"/>
      <c r="EK181" s="699"/>
      <c r="EL181" s="699"/>
      <c r="EM181" s="699"/>
      <c r="EN181" s="699"/>
      <c r="EO181" s="699"/>
      <c r="EP181" s="699"/>
      <c r="EQ181" s="699"/>
      <c r="ER181" s="699"/>
      <c r="ES181" s="699"/>
      <c r="ET181" s="699"/>
      <c r="EU181" s="699"/>
      <c r="EV181" s="699"/>
      <c r="EW181" s="699"/>
      <c r="EX181" s="699"/>
      <c r="EY181" s="699"/>
      <c r="EZ181" s="699"/>
      <c r="FA181" s="699"/>
      <c r="FB181" s="699"/>
      <c r="FC181" s="699"/>
      <c r="FD181" s="699"/>
      <c r="FE181" s="699"/>
      <c r="FF181" s="699"/>
      <c r="FG181" s="699"/>
      <c r="FH181" s="699"/>
      <c r="FI181" s="699"/>
      <c r="FJ181" s="699"/>
      <c r="FK181" s="699"/>
      <c r="FL181" s="699"/>
      <c r="FM181" s="699"/>
      <c r="FN181" s="699"/>
      <c r="FO181" s="699"/>
      <c r="FP181" s="699"/>
      <c r="FQ181" s="699"/>
      <c r="FR181" s="699"/>
      <c r="FS181" s="699"/>
    </row>
    <row r="182" spans="1:126" s="691" customFormat="1" ht="12.75">
      <c r="A182" s="688">
        <v>160</v>
      </c>
      <c r="B182" s="697">
        <f t="shared" si="56"/>
        <v>0</v>
      </c>
      <c r="C182" s="690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  <c r="P182" s="704"/>
      <c r="Q182" s="704"/>
      <c r="R182" s="704"/>
      <c r="S182" s="704"/>
      <c r="T182" s="704"/>
      <c r="U182" s="704"/>
      <c r="V182" s="704"/>
      <c r="W182" s="704"/>
      <c r="X182" s="704"/>
      <c r="Y182" s="704"/>
      <c r="Z182" s="704"/>
      <c r="AA182" s="704"/>
      <c r="AB182" s="704"/>
      <c r="AC182" s="704"/>
      <c r="AD182" s="704"/>
      <c r="AE182" s="704"/>
      <c r="AF182" s="704"/>
      <c r="AG182" s="704"/>
      <c r="AH182" s="704"/>
      <c r="AI182" s="704"/>
      <c r="AJ182" s="704"/>
      <c r="AK182" s="704"/>
      <c r="AL182" s="704"/>
      <c r="AM182" s="704"/>
      <c r="AN182" s="704"/>
      <c r="AO182" s="704"/>
      <c r="AP182" s="704"/>
      <c r="AQ182" s="704"/>
      <c r="AR182" s="704"/>
      <c r="AS182" s="704"/>
      <c r="AT182" s="704"/>
      <c r="AU182" s="704"/>
      <c r="AV182" s="704"/>
      <c r="AW182" s="704"/>
      <c r="AX182" s="704"/>
      <c r="AY182" s="704"/>
      <c r="AZ182" s="704"/>
      <c r="BA182" s="704"/>
      <c r="BB182" s="704"/>
      <c r="BC182" s="704"/>
      <c r="BD182" s="704"/>
      <c r="BE182" s="704"/>
      <c r="BF182" s="704"/>
      <c r="BG182" s="704"/>
      <c r="BH182" s="704"/>
      <c r="BI182" s="704"/>
      <c r="BJ182" s="704"/>
      <c r="BK182" s="704"/>
      <c r="BL182" s="704"/>
      <c r="BM182" s="704"/>
      <c r="BN182" s="704"/>
      <c r="BO182" s="704"/>
      <c r="BP182" s="704"/>
      <c r="BQ182" s="704"/>
      <c r="BR182" s="704"/>
      <c r="BS182" s="704"/>
      <c r="BT182" s="704"/>
      <c r="BU182" s="704"/>
      <c r="BV182" s="704"/>
      <c r="BW182" s="704"/>
      <c r="BX182" s="704"/>
      <c r="BY182" s="704"/>
      <c r="BZ182" s="704"/>
      <c r="CA182" s="704"/>
      <c r="CB182" s="704"/>
      <c r="CC182" s="704"/>
      <c r="CD182" s="704"/>
      <c r="CE182" s="704"/>
      <c r="CF182" s="704"/>
      <c r="CG182" s="704"/>
      <c r="CH182" s="704"/>
      <c r="CI182" s="704"/>
      <c r="CJ182" s="704"/>
      <c r="CK182" s="704"/>
      <c r="CL182" s="704"/>
      <c r="CM182" s="704"/>
      <c r="CN182" s="704"/>
      <c r="CO182" s="704"/>
      <c r="CP182" s="704"/>
      <c r="CQ182" s="704"/>
      <c r="CR182" s="704"/>
      <c r="CS182" s="704"/>
      <c r="CT182" s="704"/>
      <c r="CU182" s="704"/>
      <c r="CV182" s="704"/>
      <c r="CW182" s="704"/>
      <c r="CX182" s="704"/>
      <c r="CY182" s="704"/>
      <c r="CZ182" s="704"/>
      <c r="DA182" s="704"/>
      <c r="DB182" s="704"/>
      <c r="DC182" s="704"/>
      <c r="DD182" s="704"/>
      <c r="DE182" s="704"/>
      <c r="DF182" s="704"/>
      <c r="DG182" s="704"/>
      <c r="DH182" s="704"/>
      <c r="DI182" s="704"/>
      <c r="DJ182" s="704"/>
      <c r="DK182" s="704"/>
      <c r="DL182" s="704"/>
      <c r="DM182" s="704"/>
      <c r="DN182" s="704"/>
      <c r="DO182" s="704"/>
      <c r="DP182" s="704"/>
      <c r="DQ182" s="704"/>
      <c r="DR182" s="704"/>
      <c r="DS182" s="704"/>
      <c r="DT182" s="704"/>
      <c r="DU182" s="704"/>
      <c r="DV182" s="704"/>
    </row>
    <row r="183" spans="1:126" s="691" customFormat="1" ht="12.75">
      <c r="A183" s="688">
        <v>161</v>
      </c>
      <c r="B183" s="697">
        <f t="shared" si="56"/>
        <v>0</v>
      </c>
      <c r="C183" s="690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704"/>
      <c r="S183" s="704"/>
      <c r="T183" s="704"/>
      <c r="U183" s="704"/>
      <c r="V183" s="704"/>
      <c r="W183" s="704"/>
      <c r="X183" s="704"/>
      <c r="Y183" s="704"/>
      <c r="Z183" s="704"/>
      <c r="AA183" s="704"/>
      <c r="AB183" s="704"/>
      <c r="AC183" s="704"/>
      <c r="AD183" s="704"/>
      <c r="AE183" s="704"/>
      <c r="AF183" s="704"/>
      <c r="AG183" s="704"/>
      <c r="AH183" s="704"/>
      <c r="AI183" s="704"/>
      <c r="AJ183" s="704"/>
      <c r="AK183" s="704"/>
      <c r="AL183" s="704"/>
      <c r="AM183" s="704"/>
      <c r="AN183" s="704"/>
      <c r="AO183" s="704"/>
      <c r="AP183" s="704"/>
      <c r="AQ183" s="704"/>
      <c r="AR183" s="704"/>
      <c r="AS183" s="704"/>
      <c r="AT183" s="704"/>
      <c r="AU183" s="704"/>
      <c r="AV183" s="704"/>
      <c r="AW183" s="704"/>
      <c r="AX183" s="704"/>
      <c r="AY183" s="704"/>
      <c r="AZ183" s="704"/>
      <c r="BA183" s="704"/>
      <c r="BB183" s="704"/>
      <c r="BC183" s="704"/>
      <c r="BD183" s="704"/>
      <c r="BE183" s="704"/>
      <c r="BF183" s="704"/>
      <c r="BG183" s="704"/>
      <c r="BH183" s="704"/>
      <c r="BI183" s="704"/>
      <c r="BJ183" s="704"/>
      <c r="BK183" s="704"/>
      <c r="BL183" s="704"/>
      <c r="BM183" s="704"/>
      <c r="BN183" s="704"/>
      <c r="BO183" s="704"/>
      <c r="BP183" s="704"/>
      <c r="BQ183" s="704"/>
      <c r="BR183" s="704"/>
      <c r="BS183" s="704"/>
      <c r="BT183" s="704"/>
      <c r="BU183" s="704"/>
      <c r="BV183" s="704"/>
      <c r="BW183" s="704"/>
      <c r="BX183" s="704"/>
      <c r="BY183" s="704"/>
      <c r="BZ183" s="704"/>
      <c r="CA183" s="704"/>
      <c r="CB183" s="704"/>
      <c r="CC183" s="704"/>
      <c r="CD183" s="704"/>
      <c r="CE183" s="704"/>
      <c r="CF183" s="704"/>
      <c r="CG183" s="704"/>
      <c r="CH183" s="704"/>
      <c r="CI183" s="704"/>
      <c r="CJ183" s="704"/>
      <c r="CK183" s="704"/>
      <c r="CL183" s="704"/>
      <c r="CM183" s="704"/>
      <c r="CN183" s="704"/>
      <c r="CO183" s="704"/>
      <c r="CP183" s="704"/>
      <c r="CQ183" s="704"/>
      <c r="CR183" s="704"/>
      <c r="CS183" s="704"/>
      <c r="CT183" s="704"/>
      <c r="CU183" s="704"/>
      <c r="CV183" s="704"/>
      <c r="CW183" s="704"/>
      <c r="CX183" s="704"/>
      <c r="CY183" s="704"/>
      <c r="CZ183" s="704"/>
      <c r="DA183" s="704"/>
      <c r="DB183" s="704"/>
      <c r="DC183" s="704"/>
      <c r="DD183" s="704"/>
      <c r="DE183" s="704"/>
      <c r="DF183" s="704"/>
      <c r="DG183" s="704"/>
      <c r="DH183" s="704"/>
      <c r="DI183" s="704"/>
      <c r="DJ183" s="704"/>
      <c r="DK183" s="704"/>
      <c r="DL183" s="704"/>
      <c r="DM183" s="704"/>
      <c r="DN183" s="704"/>
      <c r="DO183" s="704"/>
      <c r="DP183" s="704"/>
      <c r="DQ183" s="704"/>
      <c r="DR183" s="704"/>
      <c r="DS183" s="704"/>
      <c r="DT183" s="704"/>
      <c r="DU183" s="704"/>
      <c r="DV183" s="704"/>
    </row>
    <row r="184" spans="1:126" s="691" customFormat="1" ht="12.75">
      <c r="A184" s="688">
        <v>162</v>
      </c>
      <c r="B184" s="697">
        <f t="shared" si="56"/>
        <v>0</v>
      </c>
      <c r="C184" s="690"/>
      <c r="D184" s="702" t="s">
        <v>56</v>
      </c>
      <c r="F184" s="706"/>
      <c r="G184" s="706"/>
      <c r="H184" s="706"/>
      <c r="I184" s="706"/>
      <c r="J184" s="706"/>
      <c r="K184" s="706"/>
      <c r="L184" s="706"/>
      <c r="M184" s="706"/>
      <c r="N184" s="706"/>
      <c r="O184" s="706"/>
      <c r="P184" s="706"/>
      <c r="Q184" s="706"/>
      <c r="R184" s="706"/>
      <c r="S184" s="706"/>
      <c r="T184" s="706"/>
      <c r="U184" s="706"/>
      <c r="V184" s="706"/>
      <c r="W184" s="706"/>
      <c r="X184" s="706"/>
      <c r="Y184" s="706"/>
      <c r="Z184" s="706"/>
      <c r="AA184" s="706"/>
      <c r="AB184" s="706"/>
      <c r="AC184" s="706"/>
      <c r="AD184" s="706"/>
      <c r="AE184" s="706"/>
      <c r="AF184" s="706"/>
      <c r="AG184" s="706"/>
      <c r="AH184" s="706"/>
      <c r="AI184" s="706"/>
      <c r="AJ184" s="706"/>
      <c r="AK184" s="706"/>
      <c r="AL184" s="706"/>
      <c r="AM184" s="706"/>
      <c r="AN184" s="706"/>
      <c r="AO184" s="706"/>
      <c r="AP184" s="706"/>
      <c r="AQ184" s="706"/>
      <c r="AR184" s="706"/>
      <c r="AS184" s="706"/>
      <c r="AT184" s="706"/>
      <c r="AU184" s="706"/>
      <c r="AV184" s="706"/>
      <c r="AW184" s="706"/>
      <c r="AX184" s="706"/>
      <c r="AY184" s="706"/>
      <c r="AZ184" s="706"/>
      <c r="BA184" s="706"/>
      <c r="BB184" s="706"/>
      <c r="BC184" s="706"/>
      <c r="BD184" s="706"/>
      <c r="BE184" s="706"/>
      <c r="BF184" s="706"/>
      <c r="BG184" s="706"/>
      <c r="BH184" s="706"/>
      <c r="BI184" s="706"/>
      <c r="BJ184" s="706"/>
      <c r="BK184" s="706"/>
      <c r="BL184" s="706"/>
      <c r="BM184" s="706"/>
      <c r="BN184" s="706"/>
      <c r="BO184" s="706"/>
      <c r="BP184" s="706"/>
      <c r="BQ184" s="706"/>
      <c r="BR184" s="706"/>
      <c r="BS184" s="706"/>
      <c r="BT184" s="706"/>
      <c r="BU184" s="706"/>
      <c r="BV184" s="706"/>
      <c r="BW184" s="706"/>
      <c r="BX184" s="706"/>
      <c r="BY184" s="706"/>
      <c r="BZ184" s="706"/>
      <c r="CA184" s="706"/>
      <c r="CB184" s="706"/>
      <c r="CC184" s="706"/>
      <c r="CD184" s="706"/>
      <c r="CE184" s="706"/>
      <c r="CF184" s="706"/>
      <c r="CG184" s="706"/>
      <c r="CH184" s="706"/>
      <c r="CI184" s="706"/>
      <c r="CJ184" s="706"/>
      <c r="CK184" s="706"/>
      <c r="CL184" s="706"/>
      <c r="CM184" s="706"/>
      <c r="CN184" s="706"/>
      <c r="CO184" s="706"/>
      <c r="CP184" s="706"/>
      <c r="CQ184" s="706"/>
      <c r="CR184" s="706"/>
      <c r="CS184" s="706"/>
      <c r="CT184" s="706"/>
      <c r="CU184" s="706"/>
      <c r="CV184" s="706"/>
      <c r="CW184" s="706"/>
      <c r="CX184" s="706"/>
      <c r="CY184" s="706"/>
      <c r="CZ184" s="706"/>
      <c r="DA184" s="706"/>
      <c r="DB184" s="706"/>
      <c r="DC184" s="706"/>
      <c r="DD184" s="706"/>
      <c r="DE184" s="706"/>
      <c r="DF184" s="706"/>
      <c r="DG184" s="706"/>
      <c r="DH184" s="706"/>
      <c r="DI184" s="706"/>
      <c r="DJ184" s="706"/>
      <c r="DK184" s="706"/>
      <c r="DL184" s="706"/>
      <c r="DM184" s="706"/>
      <c r="DN184" s="706"/>
      <c r="DO184" s="706"/>
      <c r="DP184" s="706"/>
      <c r="DQ184" s="706"/>
      <c r="DR184" s="706"/>
      <c r="DS184" s="706"/>
      <c r="DT184" s="706"/>
      <c r="DU184" s="706"/>
      <c r="DV184" s="706"/>
    </row>
    <row r="185" spans="1:126" s="691" customFormat="1" ht="12.75">
      <c r="A185" s="688">
        <v>163</v>
      </c>
      <c r="B185" s="697">
        <f t="shared" si="56"/>
        <v>0</v>
      </c>
      <c r="C185" s="690"/>
      <c r="D185" s="707" t="s">
        <v>63</v>
      </c>
      <c r="F185" s="706">
        <f>IF(F178=0,0,MAX(ROUND((((((F103+F180)*F176)-F106-F111-F113+F181)-F184)/F178*365),-2),0))</f>
        <v>0</v>
      </c>
      <c r="G185" s="706">
        <f aca="true" t="shared" si="59" ref="G185:BR185">IF(G178=0,0,MAX(ROUND((((((G103+G180)*G176)-G106-G111-G113+G181)-G184)/G178*365),-2),0))</f>
        <v>0</v>
      </c>
      <c r="H185" s="706">
        <f t="shared" si="59"/>
        <v>0</v>
      </c>
      <c r="I185" s="706">
        <f t="shared" si="59"/>
        <v>0</v>
      </c>
      <c r="J185" s="706">
        <f t="shared" si="59"/>
        <v>0</v>
      </c>
      <c r="K185" s="706">
        <f t="shared" si="59"/>
        <v>0</v>
      </c>
      <c r="L185" s="706">
        <f t="shared" si="59"/>
        <v>0</v>
      </c>
      <c r="M185" s="706">
        <f t="shared" si="59"/>
        <v>0</v>
      </c>
      <c r="N185" s="706">
        <f t="shared" si="59"/>
        <v>0</v>
      </c>
      <c r="O185" s="706">
        <f t="shared" si="59"/>
        <v>0</v>
      </c>
      <c r="P185" s="706">
        <f t="shared" si="59"/>
        <v>0</v>
      </c>
      <c r="Q185" s="706">
        <f t="shared" si="59"/>
        <v>0</v>
      </c>
      <c r="R185" s="706">
        <f t="shared" si="59"/>
        <v>0</v>
      </c>
      <c r="S185" s="706">
        <f t="shared" si="59"/>
        <v>0</v>
      </c>
      <c r="T185" s="706">
        <f t="shared" si="59"/>
        <v>0</v>
      </c>
      <c r="U185" s="706">
        <f t="shared" si="59"/>
        <v>0</v>
      </c>
      <c r="V185" s="706">
        <f t="shared" si="59"/>
        <v>0</v>
      </c>
      <c r="W185" s="706">
        <f t="shared" si="59"/>
        <v>0</v>
      </c>
      <c r="X185" s="706">
        <f t="shared" si="59"/>
        <v>0</v>
      </c>
      <c r="Y185" s="706">
        <f t="shared" si="59"/>
        <v>0</v>
      </c>
      <c r="Z185" s="706">
        <f t="shared" si="59"/>
        <v>0</v>
      </c>
      <c r="AA185" s="706">
        <f t="shared" si="59"/>
        <v>0</v>
      </c>
      <c r="AB185" s="706">
        <f t="shared" si="59"/>
        <v>0</v>
      </c>
      <c r="AC185" s="706">
        <f t="shared" si="59"/>
        <v>0</v>
      </c>
      <c r="AD185" s="706">
        <f t="shared" si="59"/>
        <v>0</v>
      </c>
      <c r="AE185" s="706">
        <f t="shared" si="59"/>
        <v>0</v>
      </c>
      <c r="AF185" s="706">
        <f t="shared" si="59"/>
        <v>0</v>
      </c>
      <c r="AG185" s="706">
        <f t="shared" si="59"/>
        <v>0</v>
      </c>
      <c r="AH185" s="706">
        <f t="shared" si="59"/>
        <v>0</v>
      </c>
      <c r="AI185" s="706">
        <f t="shared" si="59"/>
        <v>0</v>
      </c>
      <c r="AJ185" s="706">
        <f t="shared" si="59"/>
        <v>0</v>
      </c>
      <c r="AK185" s="706">
        <f t="shared" si="59"/>
        <v>0</v>
      </c>
      <c r="AL185" s="706">
        <f t="shared" si="59"/>
        <v>0</v>
      </c>
      <c r="AM185" s="706">
        <f t="shared" si="59"/>
        <v>0</v>
      </c>
      <c r="AN185" s="706">
        <f t="shared" si="59"/>
        <v>0</v>
      </c>
      <c r="AO185" s="706">
        <f t="shared" si="59"/>
        <v>0</v>
      </c>
      <c r="AP185" s="706">
        <f t="shared" si="59"/>
        <v>0</v>
      </c>
      <c r="AQ185" s="706">
        <f t="shared" si="59"/>
        <v>0</v>
      </c>
      <c r="AR185" s="706">
        <f t="shared" si="59"/>
        <v>0</v>
      </c>
      <c r="AS185" s="706">
        <f t="shared" si="59"/>
        <v>0</v>
      </c>
      <c r="AT185" s="706">
        <f t="shared" si="59"/>
        <v>0</v>
      </c>
      <c r="AU185" s="706">
        <f t="shared" si="59"/>
        <v>0</v>
      </c>
      <c r="AV185" s="706">
        <f t="shared" si="59"/>
        <v>0</v>
      </c>
      <c r="AW185" s="706">
        <f t="shared" si="59"/>
        <v>0</v>
      </c>
      <c r="AX185" s="706">
        <f t="shared" si="59"/>
        <v>0</v>
      </c>
      <c r="AY185" s="706">
        <f t="shared" si="59"/>
        <v>0</v>
      </c>
      <c r="AZ185" s="706">
        <f t="shared" si="59"/>
        <v>0</v>
      </c>
      <c r="BA185" s="706">
        <f t="shared" si="59"/>
        <v>0</v>
      </c>
      <c r="BB185" s="706">
        <f t="shared" si="59"/>
        <v>0</v>
      </c>
      <c r="BC185" s="706">
        <f t="shared" si="59"/>
        <v>0</v>
      </c>
      <c r="BD185" s="706">
        <f t="shared" si="59"/>
        <v>0</v>
      </c>
      <c r="BE185" s="706">
        <f t="shared" si="59"/>
        <v>0</v>
      </c>
      <c r="BF185" s="706">
        <f t="shared" si="59"/>
        <v>0</v>
      </c>
      <c r="BG185" s="706">
        <f t="shared" si="59"/>
        <v>0</v>
      </c>
      <c r="BH185" s="706">
        <f t="shared" si="59"/>
        <v>0</v>
      </c>
      <c r="BI185" s="706">
        <f t="shared" si="59"/>
        <v>0</v>
      </c>
      <c r="BJ185" s="706">
        <f t="shared" si="59"/>
        <v>0</v>
      </c>
      <c r="BK185" s="706">
        <f t="shared" si="59"/>
        <v>0</v>
      </c>
      <c r="BL185" s="706">
        <f t="shared" si="59"/>
        <v>0</v>
      </c>
      <c r="BM185" s="706">
        <f t="shared" si="59"/>
        <v>0</v>
      </c>
      <c r="BN185" s="706">
        <f t="shared" si="59"/>
        <v>0</v>
      </c>
      <c r="BO185" s="706">
        <f t="shared" si="59"/>
        <v>0</v>
      </c>
      <c r="BP185" s="706">
        <f t="shared" si="59"/>
        <v>0</v>
      </c>
      <c r="BQ185" s="706">
        <f t="shared" si="59"/>
        <v>0</v>
      </c>
      <c r="BR185" s="706">
        <f t="shared" si="59"/>
        <v>0</v>
      </c>
      <c r="BS185" s="706">
        <f aca="true" t="shared" si="60" ref="BS185:DV185">IF(BS178=0,0,MAX(ROUND((((((BS103+BS180)*BS176)-BS106-BS111-BS113+BS181)-BS184)/BS178*365),-2),0))</f>
        <v>0</v>
      </c>
      <c r="BT185" s="706">
        <f t="shared" si="60"/>
        <v>0</v>
      </c>
      <c r="BU185" s="706">
        <f t="shared" si="60"/>
        <v>0</v>
      </c>
      <c r="BV185" s="706">
        <f t="shared" si="60"/>
        <v>0</v>
      </c>
      <c r="BW185" s="706">
        <f t="shared" si="60"/>
        <v>0</v>
      </c>
      <c r="BX185" s="706">
        <f t="shared" si="60"/>
        <v>0</v>
      </c>
      <c r="BY185" s="706">
        <f t="shared" si="60"/>
        <v>0</v>
      </c>
      <c r="BZ185" s="706">
        <f t="shared" si="60"/>
        <v>0</v>
      </c>
      <c r="CA185" s="706">
        <f t="shared" si="60"/>
        <v>0</v>
      </c>
      <c r="CB185" s="706">
        <f t="shared" si="60"/>
        <v>0</v>
      </c>
      <c r="CC185" s="706">
        <f t="shared" si="60"/>
        <v>0</v>
      </c>
      <c r="CD185" s="706">
        <f t="shared" si="60"/>
        <v>0</v>
      </c>
      <c r="CE185" s="706">
        <f t="shared" si="60"/>
        <v>0</v>
      </c>
      <c r="CF185" s="706">
        <f t="shared" si="60"/>
        <v>0</v>
      </c>
      <c r="CG185" s="706">
        <f t="shared" si="60"/>
        <v>0</v>
      </c>
      <c r="CH185" s="706">
        <f t="shared" si="60"/>
        <v>0</v>
      </c>
      <c r="CI185" s="706">
        <f t="shared" si="60"/>
        <v>0</v>
      </c>
      <c r="CJ185" s="706">
        <f t="shared" si="60"/>
        <v>0</v>
      </c>
      <c r="CK185" s="706">
        <f t="shared" si="60"/>
        <v>0</v>
      </c>
      <c r="CL185" s="706">
        <f t="shared" si="60"/>
        <v>0</v>
      </c>
      <c r="CM185" s="706">
        <f t="shared" si="60"/>
        <v>0</v>
      </c>
      <c r="CN185" s="706">
        <f t="shared" si="60"/>
        <v>0</v>
      </c>
      <c r="CO185" s="706">
        <f t="shared" si="60"/>
        <v>0</v>
      </c>
      <c r="CP185" s="706">
        <f t="shared" si="60"/>
        <v>0</v>
      </c>
      <c r="CQ185" s="706">
        <f t="shared" si="60"/>
        <v>0</v>
      </c>
      <c r="CR185" s="706">
        <f t="shared" si="60"/>
        <v>0</v>
      </c>
      <c r="CS185" s="706">
        <f t="shared" si="60"/>
        <v>0</v>
      </c>
      <c r="CT185" s="706">
        <f t="shared" si="60"/>
        <v>0</v>
      </c>
      <c r="CU185" s="706">
        <f t="shared" si="60"/>
        <v>0</v>
      </c>
      <c r="CV185" s="706">
        <f t="shared" si="60"/>
        <v>0</v>
      </c>
      <c r="CW185" s="706">
        <f t="shared" si="60"/>
        <v>0</v>
      </c>
      <c r="CX185" s="706">
        <f t="shared" si="60"/>
        <v>0</v>
      </c>
      <c r="CY185" s="706">
        <f t="shared" si="60"/>
        <v>0</v>
      </c>
      <c r="CZ185" s="706">
        <f t="shared" si="60"/>
        <v>0</v>
      </c>
      <c r="DA185" s="706">
        <f t="shared" si="60"/>
        <v>0</v>
      </c>
      <c r="DB185" s="706">
        <f t="shared" si="60"/>
        <v>0</v>
      </c>
      <c r="DC185" s="706">
        <f t="shared" si="60"/>
        <v>0</v>
      </c>
      <c r="DD185" s="706">
        <f t="shared" si="60"/>
        <v>0</v>
      </c>
      <c r="DE185" s="706">
        <f t="shared" si="60"/>
        <v>0</v>
      </c>
      <c r="DF185" s="706">
        <f t="shared" si="60"/>
        <v>0</v>
      </c>
      <c r="DG185" s="706">
        <f t="shared" si="60"/>
        <v>0</v>
      </c>
      <c r="DH185" s="706">
        <f t="shared" si="60"/>
        <v>0</v>
      </c>
      <c r="DI185" s="706">
        <f t="shared" si="60"/>
        <v>0</v>
      </c>
      <c r="DJ185" s="706">
        <f t="shared" si="60"/>
        <v>0</v>
      </c>
      <c r="DK185" s="706">
        <f t="shared" si="60"/>
        <v>0</v>
      </c>
      <c r="DL185" s="706">
        <f t="shared" si="60"/>
        <v>0</v>
      </c>
      <c r="DM185" s="706">
        <f t="shared" si="60"/>
        <v>0</v>
      </c>
      <c r="DN185" s="706">
        <f t="shared" si="60"/>
        <v>0</v>
      </c>
      <c r="DO185" s="706">
        <f t="shared" si="60"/>
        <v>0</v>
      </c>
      <c r="DP185" s="706">
        <f t="shared" si="60"/>
        <v>0</v>
      </c>
      <c r="DQ185" s="706">
        <f t="shared" si="60"/>
        <v>0</v>
      </c>
      <c r="DR185" s="706">
        <f t="shared" si="60"/>
        <v>0</v>
      </c>
      <c r="DS185" s="706">
        <f t="shared" si="60"/>
        <v>0</v>
      </c>
      <c r="DT185" s="706">
        <f t="shared" si="60"/>
        <v>0</v>
      </c>
      <c r="DU185" s="706">
        <f t="shared" si="60"/>
        <v>0</v>
      </c>
      <c r="DV185" s="706">
        <f t="shared" si="60"/>
        <v>0</v>
      </c>
    </row>
    <row r="186" spans="1:126" s="691" customFormat="1" ht="12.75">
      <c r="A186" s="688">
        <v>164</v>
      </c>
      <c r="B186" s="697">
        <f t="shared" si="56"/>
        <v>0</v>
      </c>
      <c r="C186" s="690"/>
      <c r="D186" s="702" t="s">
        <v>310</v>
      </c>
      <c r="F186" s="376">
        <f>MAX(IF(F178=0,0,ROUND(((((((F103+F180)*F176)-F106+F181-F111-F112-F113)/F178*365))),-2))/2,0)</f>
        <v>0</v>
      </c>
      <c r="G186" s="376">
        <f>MAX(IF(G178=0,0,ROUND(((((((G103+G180)*G176)-G106+G181-G111-G112-G113)/G178*365))),-2))/2,0)</f>
        <v>0</v>
      </c>
      <c r="H186" s="376">
        <f aca="true" t="shared" si="61" ref="H186:BS186">MAX(IF(H178=0,0,ROUND(((((((H103+H180)*H176)-H106+H181-H111-H112-H113)/H178*365))),-2))/2,0)</f>
        <v>0</v>
      </c>
      <c r="I186" s="376">
        <f t="shared" si="61"/>
        <v>0</v>
      </c>
      <c r="J186" s="376">
        <f t="shared" si="61"/>
        <v>0</v>
      </c>
      <c r="K186" s="376">
        <f t="shared" si="61"/>
        <v>0</v>
      </c>
      <c r="L186" s="376">
        <f t="shared" si="61"/>
        <v>0</v>
      </c>
      <c r="M186" s="376">
        <f t="shared" si="61"/>
        <v>0</v>
      </c>
      <c r="N186" s="376">
        <f t="shared" si="61"/>
        <v>0</v>
      </c>
      <c r="O186" s="376">
        <f t="shared" si="61"/>
        <v>0</v>
      </c>
      <c r="P186" s="376">
        <f t="shared" si="61"/>
        <v>0</v>
      </c>
      <c r="Q186" s="376">
        <f t="shared" si="61"/>
        <v>0</v>
      </c>
      <c r="R186" s="376">
        <f t="shared" si="61"/>
        <v>0</v>
      </c>
      <c r="S186" s="376">
        <f t="shared" si="61"/>
        <v>0</v>
      </c>
      <c r="T186" s="376">
        <f t="shared" si="61"/>
        <v>0</v>
      </c>
      <c r="U186" s="376">
        <f t="shared" si="61"/>
        <v>0</v>
      </c>
      <c r="V186" s="376">
        <f t="shared" si="61"/>
        <v>0</v>
      </c>
      <c r="W186" s="376">
        <f t="shared" si="61"/>
        <v>0</v>
      </c>
      <c r="X186" s="376">
        <f t="shared" si="61"/>
        <v>0</v>
      </c>
      <c r="Y186" s="376">
        <f t="shared" si="61"/>
        <v>0</v>
      </c>
      <c r="Z186" s="376">
        <f t="shared" si="61"/>
        <v>0</v>
      </c>
      <c r="AA186" s="376">
        <f t="shared" si="61"/>
        <v>0</v>
      </c>
      <c r="AB186" s="376">
        <f t="shared" si="61"/>
        <v>0</v>
      </c>
      <c r="AC186" s="376">
        <f t="shared" si="61"/>
        <v>0</v>
      </c>
      <c r="AD186" s="376">
        <f t="shared" si="61"/>
        <v>0</v>
      </c>
      <c r="AE186" s="376">
        <f t="shared" si="61"/>
        <v>0</v>
      </c>
      <c r="AF186" s="376">
        <f t="shared" si="61"/>
        <v>0</v>
      </c>
      <c r="AG186" s="376">
        <f t="shared" si="61"/>
        <v>0</v>
      </c>
      <c r="AH186" s="376">
        <f t="shared" si="61"/>
        <v>0</v>
      </c>
      <c r="AI186" s="376">
        <f t="shared" si="61"/>
        <v>0</v>
      </c>
      <c r="AJ186" s="376">
        <f t="shared" si="61"/>
        <v>0</v>
      </c>
      <c r="AK186" s="376">
        <f t="shared" si="61"/>
        <v>0</v>
      </c>
      <c r="AL186" s="376">
        <f t="shared" si="61"/>
        <v>0</v>
      </c>
      <c r="AM186" s="376">
        <f t="shared" si="61"/>
        <v>0</v>
      </c>
      <c r="AN186" s="376">
        <f t="shared" si="61"/>
        <v>0</v>
      </c>
      <c r="AO186" s="376">
        <f t="shared" si="61"/>
        <v>0</v>
      </c>
      <c r="AP186" s="376">
        <f t="shared" si="61"/>
        <v>0</v>
      </c>
      <c r="AQ186" s="376">
        <f t="shared" si="61"/>
        <v>0</v>
      </c>
      <c r="AR186" s="376">
        <f t="shared" si="61"/>
        <v>0</v>
      </c>
      <c r="AS186" s="376">
        <f t="shared" si="61"/>
        <v>0</v>
      </c>
      <c r="AT186" s="376">
        <f t="shared" si="61"/>
        <v>0</v>
      </c>
      <c r="AU186" s="376">
        <f t="shared" si="61"/>
        <v>0</v>
      </c>
      <c r="AV186" s="376">
        <f t="shared" si="61"/>
        <v>0</v>
      </c>
      <c r="AW186" s="376">
        <f t="shared" si="61"/>
        <v>0</v>
      </c>
      <c r="AX186" s="376">
        <f t="shared" si="61"/>
        <v>0</v>
      </c>
      <c r="AY186" s="376">
        <f t="shared" si="61"/>
        <v>0</v>
      </c>
      <c r="AZ186" s="376">
        <f t="shared" si="61"/>
        <v>0</v>
      </c>
      <c r="BA186" s="376">
        <f t="shared" si="61"/>
        <v>0</v>
      </c>
      <c r="BB186" s="376">
        <f t="shared" si="61"/>
        <v>0</v>
      </c>
      <c r="BC186" s="376">
        <f t="shared" si="61"/>
        <v>0</v>
      </c>
      <c r="BD186" s="376">
        <f t="shared" si="61"/>
        <v>0</v>
      </c>
      <c r="BE186" s="376">
        <f t="shared" si="61"/>
        <v>0</v>
      </c>
      <c r="BF186" s="376">
        <f t="shared" si="61"/>
        <v>0</v>
      </c>
      <c r="BG186" s="376">
        <f t="shared" si="61"/>
        <v>0</v>
      </c>
      <c r="BH186" s="376">
        <f t="shared" si="61"/>
        <v>0</v>
      </c>
      <c r="BI186" s="376">
        <f t="shared" si="61"/>
        <v>0</v>
      </c>
      <c r="BJ186" s="376">
        <f t="shared" si="61"/>
        <v>0</v>
      </c>
      <c r="BK186" s="376">
        <f t="shared" si="61"/>
        <v>0</v>
      </c>
      <c r="BL186" s="376">
        <f t="shared" si="61"/>
        <v>0</v>
      </c>
      <c r="BM186" s="376">
        <f t="shared" si="61"/>
        <v>0</v>
      </c>
      <c r="BN186" s="376">
        <f t="shared" si="61"/>
        <v>0</v>
      </c>
      <c r="BO186" s="376">
        <f t="shared" si="61"/>
        <v>0</v>
      </c>
      <c r="BP186" s="376">
        <f t="shared" si="61"/>
        <v>0</v>
      </c>
      <c r="BQ186" s="376">
        <f t="shared" si="61"/>
        <v>0</v>
      </c>
      <c r="BR186" s="376">
        <f t="shared" si="61"/>
        <v>0</v>
      </c>
      <c r="BS186" s="376">
        <f t="shared" si="61"/>
        <v>0</v>
      </c>
      <c r="BT186" s="376">
        <f aca="true" t="shared" si="62" ref="BT186:DV186">MAX(IF(BT178=0,0,ROUND(((((((BT103+BT180)*BT176)-BT106+BT181-BT111-BT112-BT113)/BT178*365))),-2))/2,0)</f>
        <v>0</v>
      </c>
      <c r="BU186" s="376">
        <f t="shared" si="62"/>
        <v>0</v>
      </c>
      <c r="BV186" s="376">
        <f t="shared" si="62"/>
        <v>0</v>
      </c>
      <c r="BW186" s="376">
        <f t="shared" si="62"/>
        <v>0</v>
      </c>
      <c r="BX186" s="376">
        <f t="shared" si="62"/>
        <v>0</v>
      </c>
      <c r="BY186" s="376">
        <f t="shared" si="62"/>
        <v>0</v>
      </c>
      <c r="BZ186" s="376">
        <f t="shared" si="62"/>
        <v>0</v>
      </c>
      <c r="CA186" s="376">
        <f t="shared" si="62"/>
        <v>0</v>
      </c>
      <c r="CB186" s="376">
        <f t="shared" si="62"/>
        <v>0</v>
      </c>
      <c r="CC186" s="376">
        <f t="shared" si="62"/>
        <v>0</v>
      </c>
      <c r="CD186" s="376">
        <f t="shared" si="62"/>
        <v>0</v>
      </c>
      <c r="CE186" s="376">
        <f t="shared" si="62"/>
        <v>0</v>
      </c>
      <c r="CF186" s="376">
        <f t="shared" si="62"/>
        <v>0</v>
      </c>
      <c r="CG186" s="376">
        <f t="shared" si="62"/>
        <v>0</v>
      </c>
      <c r="CH186" s="376">
        <f t="shared" si="62"/>
        <v>0</v>
      </c>
      <c r="CI186" s="376">
        <f t="shared" si="62"/>
        <v>0</v>
      </c>
      <c r="CJ186" s="376">
        <f t="shared" si="62"/>
        <v>0</v>
      </c>
      <c r="CK186" s="376">
        <f t="shared" si="62"/>
        <v>0</v>
      </c>
      <c r="CL186" s="376">
        <f t="shared" si="62"/>
        <v>0</v>
      </c>
      <c r="CM186" s="376">
        <f t="shared" si="62"/>
        <v>0</v>
      </c>
      <c r="CN186" s="376">
        <f t="shared" si="62"/>
        <v>0</v>
      </c>
      <c r="CO186" s="376">
        <f t="shared" si="62"/>
        <v>0</v>
      </c>
      <c r="CP186" s="376">
        <f t="shared" si="62"/>
        <v>0</v>
      </c>
      <c r="CQ186" s="376">
        <f t="shared" si="62"/>
        <v>0</v>
      </c>
      <c r="CR186" s="376">
        <f t="shared" si="62"/>
        <v>0</v>
      </c>
      <c r="CS186" s="376">
        <f t="shared" si="62"/>
        <v>0</v>
      </c>
      <c r="CT186" s="376">
        <f t="shared" si="62"/>
        <v>0</v>
      </c>
      <c r="CU186" s="376">
        <f t="shared" si="62"/>
        <v>0</v>
      </c>
      <c r="CV186" s="376">
        <f t="shared" si="62"/>
        <v>0</v>
      </c>
      <c r="CW186" s="376">
        <f t="shared" si="62"/>
        <v>0</v>
      </c>
      <c r="CX186" s="376">
        <f t="shared" si="62"/>
        <v>0</v>
      </c>
      <c r="CY186" s="376">
        <f t="shared" si="62"/>
        <v>0</v>
      </c>
      <c r="CZ186" s="376">
        <f t="shared" si="62"/>
        <v>0</v>
      </c>
      <c r="DA186" s="376">
        <f t="shared" si="62"/>
        <v>0</v>
      </c>
      <c r="DB186" s="376">
        <f t="shared" si="62"/>
        <v>0</v>
      </c>
      <c r="DC186" s="376">
        <f t="shared" si="62"/>
        <v>0</v>
      </c>
      <c r="DD186" s="376">
        <f t="shared" si="62"/>
        <v>0</v>
      </c>
      <c r="DE186" s="376">
        <f t="shared" si="62"/>
        <v>0</v>
      </c>
      <c r="DF186" s="376">
        <f t="shared" si="62"/>
        <v>0</v>
      </c>
      <c r="DG186" s="376">
        <f t="shared" si="62"/>
        <v>0</v>
      </c>
      <c r="DH186" s="376">
        <f t="shared" si="62"/>
        <v>0</v>
      </c>
      <c r="DI186" s="376">
        <f t="shared" si="62"/>
        <v>0</v>
      </c>
      <c r="DJ186" s="376">
        <f t="shared" si="62"/>
        <v>0</v>
      </c>
      <c r="DK186" s="376">
        <f t="shared" si="62"/>
        <v>0</v>
      </c>
      <c r="DL186" s="376">
        <f t="shared" si="62"/>
        <v>0</v>
      </c>
      <c r="DM186" s="376">
        <f t="shared" si="62"/>
        <v>0</v>
      </c>
      <c r="DN186" s="376">
        <f t="shared" si="62"/>
        <v>0</v>
      </c>
      <c r="DO186" s="376">
        <f t="shared" si="62"/>
        <v>0</v>
      </c>
      <c r="DP186" s="376">
        <f t="shared" si="62"/>
        <v>0</v>
      </c>
      <c r="DQ186" s="376">
        <f t="shared" si="62"/>
        <v>0</v>
      </c>
      <c r="DR186" s="376">
        <f t="shared" si="62"/>
        <v>0</v>
      </c>
      <c r="DS186" s="376">
        <f t="shared" si="62"/>
        <v>0</v>
      </c>
      <c r="DT186" s="376">
        <f t="shared" si="62"/>
        <v>0</v>
      </c>
      <c r="DU186" s="376">
        <f t="shared" si="62"/>
        <v>0</v>
      </c>
      <c r="DV186" s="376">
        <f t="shared" si="62"/>
        <v>0</v>
      </c>
    </row>
    <row r="187" spans="1:126" s="691" customFormat="1" ht="12.75">
      <c r="A187" s="688">
        <v>165</v>
      </c>
      <c r="B187" s="697">
        <f t="shared" si="56"/>
        <v>0</v>
      </c>
      <c r="C187" s="690"/>
      <c r="F187" s="706"/>
      <c r="G187" s="706"/>
      <c r="H187" s="706"/>
      <c r="I187" s="706"/>
      <c r="J187" s="706"/>
      <c r="K187" s="706"/>
      <c r="L187" s="706"/>
      <c r="M187" s="706"/>
      <c r="N187" s="706"/>
      <c r="O187" s="706"/>
      <c r="P187" s="706"/>
      <c r="Q187" s="706"/>
      <c r="R187" s="706"/>
      <c r="S187" s="706"/>
      <c r="T187" s="706"/>
      <c r="U187" s="706"/>
      <c r="V187" s="706"/>
      <c r="W187" s="706"/>
      <c r="X187" s="706"/>
      <c r="Y187" s="706"/>
      <c r="Z187" s="706"/>
      <c r="AA187" s="706"/>
      <c r="AB187" s="706"/>
      <c r="AC187" s="706"/>
      <c r="AD187" s="706"/>
      <c r="AE187" s="706"/>
      <c r="AF187" s="706"/>
      <c r="AG187" s="706"/>
      <c r="AH187" s="706"/>
      <c r="AI187" s="706"/>
      <c r="AJ187" s="706"/>
      <c r="AK187" s="706"/>
      <c r="AL187" s="706"/>
      <c r="AM187" s="706"/>
      <c r="AN187" s="706"/>
      <c r="AO187" s="706"/>
      <c r="AP187" s="706"/>
      <c r="AQ187" s="706"/>
      <c r="AR187" s="706"/>
      <c r="AS187" s="706"/>
      <c r="AT187" s="706"/>
      <c r="AU187" s="706"/>
      <c r="AV187" s="706"/>
      <c r="AW187" s="706"/>
      <c r="AX187" s="706"/>
      <c r="AY187" s="706"/>
      <c r="AZ187" s="706"/>
      <c r="BA187" s="706"/>
      <c r="BB187" s="706"/>
      <c r="BC187" s="706"/>
      <c r="BD187" s="706"/>
      <c r="BE187" s="706"/>
      <c r="BF187" s="706"/>
      <c r="BG187" s="706"/>
      <c r="BH187" s="706"/>
      <c r="BI187" s="706"/>
      <c r="BJ187" s="706"/>
      <c r="BK187" s="706"/>
      <c r="BL187" s="706"/>
      <c r="BM187" s="706"/>
      <c r="BN187" s="706"/>
      <c r="BO187" s="706"/>
      <c r="BP187" s="706"/>
      <c r="BQ187" s="706"/>
      <c r="BR187" s="706"/>
      <c r="BS187" s="706"/>
      <c r="BT187" s="706"/>
      <c r="BU187" s="706"/>
      <c r="BV187" s="706"/>
      <c r="BW187" s="706"/>
      <c r="BX187" s="706"/>
      <c r="BY187" s="706"/>
      <c r="BZ187" s="706"/>
      <c r="CA187" s="706"/>
      <c r="CB187" s="706"/>
      <c r="CC187" s="706"/>
      <c r="CD187" s="706"/>
      <c r="CE187" s="706"/>
      <c r="CF187" s="706"/>
      <c r="CG187" s="706"/>
      <c r="CH187" s="706"/>
      <c r="CI187" s="706"/>
      <c r="CJ187" s="706"/>
      <c r="CK187" s="706"/>
      <c r="CL187" s="706"/>
      <c r="CM187" s="706"/>
      <c r="CN187" s="706"/>
      <c r="CO187" s="706"/>
      <c r="CP187" s="706"/>
      <c r="CQ187" s="706"/>
      <c r="CR187" s="706"/>
      <c r="CS187" s="706"/>
      <c r="CT187" s="706"/>
      <c r="CU187" s="706"/>
      <c r="CV187" s="706"/>
      <c r="CW187" s="706"/>
      <c r="CX187" s="706"/>
      <c r="CY187" s="706"/>
      <c r="CZ187" s="706"/>
      <c r="DA187" s="706"/>
      <c r="DB187" s="706"/>
      <c r="DC187" s="706"/>
      <c r="DD187" s="706"/>
      <c r="DE187" s="706"/>
      <c r="DF187" s="706"/>
      <c r="DG187" s="706"/>
      <c r="DH187" s="706"/>
      <c r="DI187" s="706"/>
      <c r="DJ187" s="706"/>
      <c r="DK187" s="706"/>
      <c r="DL187" s="706"/>
      <c r="DM187" s="706"/>
      <c r="DN187" s="706"/>
      <c r="DO187" s="706"/>
      <c r="DP187" s="706"/>
      <c r="DQ187" s="706"/>
      <c r="DR187" s="706"/>
      <c r="DS187" s="706"/>
      <c r="DT187" s="706"/>
      <c r="DU187" s="706"/>
      <c r="DV187" s="706"/>
    </row>
    <row r="188" spans="1:126" s="691" customFormat="1" ht="12.75">
      <c r="A188" s="688">
        <v>166</v>
      </c>
      <c r="B188" s="697">
        <f t="shared" si="56"/>
        <v>0</v>
      </c>
      <c r="C188" s="690"/>
      <c r="D188" s="708" t="s">
        <v>883</v>
      </c>
      <c r="F188" s="706"/>
      <c r="G188" s="706"/>
      <c r="H188" s="706"/>
      <c r="I188" s="706"/>
      <c r="J188" s="706"/>
      <c r="K188" s="706"/>
      <c r="L188" s="706"/>
      <c r="M188" s="706"/>
      <c r="N188" s="706"/>
      <c r="O188" s="706"/>
      <c r="P188" s="706"/>
      <c r="Q188" s="706"/>
      <c r="R188" s="706"/>
      <c r="S188" s="706"/>
      <c r="T188" s="706"/>
      <c r="U188" s="706"/>
      <c r="V188" s="706"/>
      <c r="W188" s="706"/>
      <c r="X188" s="706"/>
      <c r="Y188" s="706"/>
      <c r="Z188" s="706"/>
      <c r="AA188" s="706"/>
      <c r="AB188" s="706"/>
      <c r="AC188" s="706"/>
      <c r="AD188" s="706"/>
      <c r="AE188" s="706"/>
      <c r="AF188" s="706"/>
      <c r="AG188" s="706"/>
      <c r="AH188" s="706"/>
      <c r="AI188" s="706"/>
      <c r="AJ188" s="706"/>
      <c r="AK188" s="706"/>
      <c r="AL188" s="706"/>
      <c r="AM188" s="706"/>
      <c r="AN188" s="706"/>
      <c r="AO188" s="706"/>
      <c r="AP188" s="706"/>
      <c r="AQ188" s="706"/>
      <c r="AR188" s="706"/>
      <c r="AS188" s="706"/>
      <c r="AT188" s="706"/>
      <c r="AU188" s="706"/>
      <c r="AV188" s="706"/>
      <c r="AW188" s="706"/>
      <c r="AX188" s="706"/>
      <c r="AY188" s="706"/>
      <c r="AZ188" s="706"/>
      <c r="BA188" s="706"/>
      <c r="BB188" s="706"/>
      <c r="BC188" s="706"/>
      <c r="BD188" s="706"/>
      <c r="BE188" s="706"/>
      <c r="BF188" s="706"/>
      <c r="BG188" s="706"/>
      <c r="BH188" s="706"/>
      <c r="BI188" s="706"/>
      <c r="BJ188" s="706"/>
      <c r="BK188" s="706"/>
      <c r="BL188" s="706"/>
      <c r="BM188" s="706"/>
      <c r="BN188" s="706"/>
      <c r="BO188" s="706"/>
      <c r="BP188" s="706"/>
      <c r="BQ188" s="706"/>
      <c r="BR188" s="706"/>
      <c r="BS188" s="706"/>
      <c r="BT188" s="706"/>
      <c r="BU188" s="706"/>
      <c r="BV188" s="706"/>
      <c r="BW188" s="706"/>
      <c r="BX188" s="706"/>
      <c r="BY188" s="706"/>
      <c r="BZ188" s="706"/>
      <c r="CA188" s="706"/>
      <c r="CB188" s="706"/>
      <c r="CC188" s="706"/>
      <c r="CD188" s="706"/>
      <c r="CE188" s="706"/>
      <c r="CF188" s="706"/>
      <c r="CG188" s="706"/>
      <c r="CH188" s="706"/>
      <c r="CI188" s="706"/>
      <c r="CJ188" s="706"/>
      <c r="CK188" s="706"/>
      <c r="CL188" s="706"/>
      <c r="CM188" s="706"/>
      <c r="CN188" s="706"/>
      <c r="CO188" s="706"/>
      <c r="CP188" s="706"/>
      <c r="CQ188" s="706"/>
      <c r="CR188" s="706"/>
      <c r="CS188" s="706"/>
      <c r="CT188" s="706"/>
      <c r="CU188" s="706"/>
      <c r="CV188" s="706"/>
      <c r="CW188" s="706"/>
      <c r="CX188" s="706"/>
      <c r="CY188" s="706"/>
      <c r="CZ188" s="706"/>
      <c r="DA188" s="706"/>
      <c r="DB188" s="706"/>
      <c r="DC188" s="706"/>
      <c r="DD188" s="706"/>
      <c r="DE188" s="706"/>
      <c r="DF188" s="706"/>
      <c r="DG188" s="706"/>
      <c r="DH188" s="706"/>
      <c r="DI188" s="706"/>
      <c r="DJ188" s="706"/>
      <c r="DK188" s="706"/>
      <c r="DL188" s="706"/>
      <c r="DM188" s="706"/>
      <c r="DN188" s="706"/>
      <c r="DO188" s="706"/>
      <c r="DP188" s="706"/>
      <c r="DQ188" s="706"/>
      <c r="DR188" s="706"/>
      <c r="DS188" s="706"/>
      <c r="DT188" s="706"/>
      <c r="DU188" s="706"/>
      <c r="DV188" s="706"/>
    </row>
    <row r="189" spans="1:126" s="709" customFormat="1" ht="12.75">
      <c r="A189" s="688">
        <v>167</v>
      </c>
      <c r="B189" s="697">
        <f t="shared" si="56"/>
        <v>0</v>
      </c>
      <c r="C189" s="690"/>
      <c r="D189" s="708" t="s">
        <v>884</v>
      </c>
      <c r="E189" s="691"/>
      <c r="F189" s="706"/>
      <c r="G189" s="706"/>
      <c r="H189" s="706"/>
      <c r="I189" s="706"/>
      <c r="J189" s="706"/>
      <c r="K189" s="706"/>
      <c r="L189" s="706"/>
      <c r="M189" s="706"/>
      <c r="N189" s="706"/>
      <c r="O189" s="706"/>
      <c r="P189" s="706"/>
      <c r="Q189" s="706"/>
      <c r="R189" s="706"/>
      <c r="S189" s="706"/>
      <c r="T189" s="706"/>
      <c r="U189" s="706"/>
      <c r="V189" s="706"/>
      <c r="W189" s="706"/>
      <c r="X189" s="706"/>
      <c r="Y189" s="706"/>
      <c r="Z189" s="706"/>
      <c r="AA189" s="706"/>
      <c r="AB189" s="706"/>
      <c r="AC189" s="706"/>
      <c r="AD189" s="706"/>
      <c r="AE189" s="706"/>
      <c r="AF189" s="706"/>
      <c r="AG189" s="706"/>
      <c r="AH189" s="706"/>
      <c r="AI189" s="706"/>
      <c r="AJ189" s="706"/>
      <c r="AK189" s="706"/>
      <c r="AL189" s="706"/>
      <c r="AM189" s="706"/>
      <c r="AN189" s="706"/>
      <c r="AO189" s="706"/>
      <c r="AP189" s="706"/>
      <c r="AQ189" s="706"/>
      <c r="AR189" s="706"/>
      <c r="AS189" s="706"/>
      <c r="AT189" s="706"/>
      <c r="AU189" s="706"/>
      <c r="AV189" s="706"/>
      <c r="AW189" s="706"/>
      <c r="AX189" s="706"/>
      <c r="AY189" s="706"/>
      <c r="AZ189" s="706"/>
      <c r="BA189" s="706"/>
      <c r="BB189" s="706"/>
      <c r="BC189" s="706"/>
      <c r="BD189" s="706"/>
      <c r="BE189" s="706"/>
      <c r="BF189" s="706"/>
      <c r="BG189" s="706"/>
      <c r="BH189" s="706"/>
      <c r="BI189" s="706"/>
      <c r="BJ189" s="706"/>
      <c r="BK189" s="706"/>
      <c r="BL189" s="706"/>
      <c r="BM189" s="706"/>
      <c r="BN189" s="706"/>
      <c r="BO189" s="706"/>
      <c r="BP189" s="706"/>
      <c r="BQ189" s="706"/>
      <c r="BR189" s="706"/>
      <c r="BS189" s="706"/>
      <c r="BT189" s="706"/>
      <c r="BU189" s="706"/>
      <c r="BV189" s="706"/>
      <c r="BW189" s="706"/>
      <c r="BX189" s="706"/>
      <c r="BY189" s="706"/>
      <c r="BZ189" s="706"/>
      <c r="CA189" s="706"/>
      <c r="CB189" s="706"/>
      <c r="CC189" s="706"/>
      <c r="CD189" s="706"/>
      <c r="CE189" s="706"/>
      <c r="CF189" s="706"/>
      <c r="CG189" s="706"/>
      <c r="CH189" s="706"/>
      <c r="CI189" s="706"/>
      <c r="CJ189" s="706"/>
      <c r="CK189" s="706"/>
      <c r="CL189" s="706"/>
      <c r="CM189" s="706"/>
      <c r="CN189" s="706"/>
      <c r="CO189" s="706"/>
      <c r="CP189" s="706"/>
      <c r="CQ189" s="706"/>
      <c r="CR189" s="706"/>
      <c r="CS189" s="706"/>
      <c r="CT189" s="706"/>
      <c r="CU189" s="706"/>
      <c r="CV189" s="706"/>
      <c r="CW189" s="706"/>
      <c r="CX189" s="706"/>
      <c r="CY189" s="706"/>
      <c r="CZ189" s="706"/>
      <c r="DA189" s="706"/>
      <c r="DB189" s="706"/>
      <c r="DC189" s="706"/>
      <c r="DD189" s="706"/>
      <c r="DE189" s="706"/>
      <c r="DF189" s="706"/>
      <c r="DG189" s="706"/>
      <c r="DH189" s="706"/>
      <c r="DI189" s="706"/>
      <c r="DJ189" s="706"/>
      <c r="DK189" s="706"/>
      <c r="DL189" s="706"/>
      <c r="DM189" s="706"/>
      <c r="DN189" s="706"/>
      <c r="DO189" s="706"/>
      <c r="DP189" s="706"/>
      <c r="DQ189" s="706"/>
      <c r="DR189" s="706"/>
      <c r="DS189" s="706"/>
      <c r="DT189" s="706"/>
      <c r="DU189" s="706"/>
      <c r="DV189" s="706"/>
    </row>
    <row r="190" spans="1:126" s="709" customFormat="1" ht="12.75">
      <c r="A190" s="688">
        <v>168</v>
      </c>
      <c r="B190" s="697">
        <f t="shared" si="56"/>
        <v>0</v>
      </c>
      <c r="C190" s="690"/>
      <c r="D190" s="708" t="s">
        <v>135</v>
      </c>
      <c r="E190" s="691"/>
      <c r="F190" s="706"/>
      <c r="G190" s="706"/>
      <c r="H190" s="706"/>
      <c r="I190" s="706"/>
      <c r="J190" s="706"/>
      <c r="K190" s="706"/>
      <c r="L190" s="706"/>
      <c r="M190" s="706"/>
      <c r="N190" s="706"/>
      <c r="O190" s="706"/>
      <c r="P190" s="706"/>
      <c r="Q190" s="706"/>
      <c r="R190" s="706"/>
      <c r="S190" s="706"/>
      <c r="T190" s="706"/>
      <c r="U190" s="706"/>
      <c r="V190" s="706"/>
      <c r="W190" s="706"/>
      <c r="X190" s="706"/>
      <c r="Y190" s="706"/>
      <c r="Z190" s="706"/>
      <c r="AA190" s="706"/>
      <c r="AB190" s="706"/>
      <c r="AC190" s="706"/>
      <c r="AD190" s="706"/>
      <c r="AE190" s="706"/>
      <c r="AF190" s="706"/>
      <c r="AG190" s="706"/>
      <c r="AH190" s="706"/>
      <c r="AI190" s="706"/>
      <c r="AJ190" s="706"/>
      <c r="AK190" s="706"/>
      <c r="AL190" s="706"/>
      <c r="AM190" s="706"/>
      <c r="AN190" s="706"/>
      <c r="AO190" s="706"/>
      <c r="AP190" s="706"/>
      <c r="AQ190" s="706"/>
      <c r="AR190" s="706"/>
      <c r="AS190" s="706"/>
      <c r="AT190" s="706"/>
      <c r="AU190" s="706"/>
      <c r="AV190" s="706"/>
      <c r="AW190" s="706"/>
      <c r="AX190" s="706"/>
      <c r="AY190" s="706"/>
      <c r="AZ190" s="706"/>
      <c r="BA190" s="706"/>
      <c r="BB190" s="706"/>
      <c r="BC190" s="706"/>
      <c r="BD190" s="706"/>
      <c r="BE190" s="706"/>
      <c r="BF190" s="706"/>
      <c r="BG190" s="706"/>
      <c r="BH190" s="706"/>
      <c r="BI190" s="706"/>
      <c r="BJ190" s="706"/>
      <c r="BK190" s="706"/>
      <c r="BL190" s="706"/>
      <c r="BM190" s="706"/>
      <c r="BN190" s="706"/>
      <c r="BO190" s="706"/>
      <c r="BP190" s="706"/>
      <c r="BQ190" s="706"/>
      <c r="BR190" s="706"/>
      <c r="BS190" s="706"/>
      <c r="BT190" s="706"/>
      <c r="BU190" s="706"/>
      <c r="BV190" s="706"/>
      <c r="BW190" s="706"/>
      <c r="BX190" s="706"/>
      <c r="BY190" s="706"/>
      <c r="BZ190" s="706"/>
      <c r="CA190" s="706"/>
      <c r="CB190" s="706"/>
      <c r="CC190" s="706"/>
      <c r="CD190" s="706"/>
      <c r="CE190" s="706"/>
      <c r="CF190" s="706"/>
      <c r="CG190" s="706"/>
      <c r="CH190" s="706"/>
      <c r="CI190" s="706"/>
      <c r="CJ190" s="706"/>
      <c r="CK190" s="706"/>
      <c r="CL190" s="706"/>
      <c r="CM190" s="706"/>
      <c r="CN190" s="706"/>
      <c r="CO190" s="706"/>
      <c r="CP190" s="706"/>
      <c r="CQ190" s="706"/>
      <c r="CR190" s="706"/>
      <c r="CS190" s="706"/>
      <c r="CT190" s="706"/>
      <c r="CU190" s="706"/>
      <c r="CV190" s="706"/>
      <c r="CW190" s="706"/>
      <c r="CX190" s="706"/>
      <c r="CY190" s="706"/>
      <c r="CZ190" s="706"/>
      <c r="DA190" s="706"/>
      <c r="DB190" s="706"/>
      <c r="DC190" s="706"/>
      <c r="DD190" s="706"/>
      <c r="DE190" s="706"/>
      <c r="DF190" s="706"/>
      <c r="DG190" s="706"/>
      <c r="DH190" s="706"/>
      <c r="DI190" s="706"/>
      <c r="DJ190" s="706"/>
      <c r="DK190" s="706"/>
      <c r="DL190" s="706"/>
      <c r="DM190" s="706"/>
      <c r="DN190" s="706"/>
      <c r="DO190" s="706"/>
      <c r="DP190" s="706"/>
      <c r="DQ190" s="706"/>
      <c r="DR190" s="706"/>
      <c r="DS190" s="706"/>
      <c r="DT190" s="706"/>
      <c r="DU190" s="706"/>
      <c r="DV190" s="706"/>
    </row>
    <row r="191" spans="1:126" s="709" customFormat="1" ht="12.75">
      <c r="A191" s="688">
        <v>169</v>
      </c>
      <c r="B191" s="697">
        <f t="shared" si="56"/>
        <v>0</v>
      </c>
      <c r="C191" s="690"/>
      <c r="D191" s="708" t="s">
        <v>625</v>
      </c>
      <c r="E191" s="691"/>
      <c r="F191" s="706"/>
      <c r="G191" s="706"/>
      <c r="H191" s="706"/>
      <c r="I191" s="706"/>
      <c r="J191" s="706"/>
      <c r="K191" s="706"/>
      <c r="L191" s="706"/>
      <c r="M191" s="706"/>
      <c r="N191" s="706"/>
      <c r="O191" s="706"/>
      <c r="P191" s="706"/>
      <c r="Q191" s="706"/>
      <c r="R191" s="706"/>
      <c r="S191" s="706"/>
      <c r="T191" s="706"/>
      <c r="U191" s="706"/>
      <c r="V191" s="706"/>
      <c r="W191" s="706"/>
      <c r="X191" s="706"/>
      <c r="Y191" s="706"/>
      <c r="Z191" s="706"/>
      <c r="AA191" s="706"/>
      <c r="AB191" s="706"/>
      <c r="AC191" s="706"/>
      <c r="AD191" s="706"/>
      <c r="AE191" s="706"/>
      <c r="AF191" s="706"/>
      <c r="AG191" s="706"/>
      <c r="AH191" s="706"/>
      <c r="AI191" s="706"/>
      <c r="AJ191" s="706"/>
      <c r="AK191" s="706"/>
      <c r="AL191" s="706"/>
      <c r="AM191" s="706"/>
      <c r="AN191" s="706"/>
      <c r="AO191" s="706"/>
      <c r="AP191" s="706"/>
      <c r="AQ191" s="706"/>
      <c r="AR191" s="706"/>
      <c r="AS191" s="706"/>
      <c r="AT191" s="706"/>
      <c r="AU191" s="706"/>
      <c r="AV191" s="706"/>
      <c r="AW191" s="706"/>
      <c r="AX191" s="706"/>
      <c r="AY191" s="706"/>
      <c r="AZ191" s="706"/>
      <c r="BA191" s="706"/>
      <c r="BB191" s="706"/>
      <c r="BC191" s="706"/>
      <c r="BD191" s="706"/>
      <c r="BE191" s="706"/>
      <c r="BF191" s="706"/>
      <c r="BG191" s="706"/>
      <c r="BH191" s="706"/>
      <c r="BI191" s="706"/>
      <c r="BJ191" s="706"/>
      <c r="BK191" s="706"/>
      <c r="BL191" s="706"/>
      <c r="BM191" s="706"/>
      <c r="BN191" s="706"/>
      <c r="BO191" s="706"/>
      <c r="BP191" s="706"/>
      <c r="BQ191" s="706"/>
      <c r="BR191" s="706"/>
      <c r="BS191" s="706"/>
      <c r="BT191" s="706"/>
      <c r="BU191" s="706"/>
      <c r="BV191" s="706"/>
      <c r="BW191" s="706"/>
      <c r="BX191" s="706"/>
      <c r="BY191" s="706"/>
      <c r="BZ191" s="706"/>
      <c r="CA191" s="706"/>
      <c r="CB191" s="706"/>
      <c r="CC191" s="706"/>
      <c r="CD191" s="706"/>
      <c r="CE191" s="706"/>
      <c r="CF191" s="706"/>
      <c r="CG191" s="706"/>
      <c r="CH191" s="706"/>
      <c r="CI191" s="706"/>
      <c r="CJ191" s="706"/>
      <c r="CK191" s="706"/>
      <c r="CL191" s="706"/>
      <c r="CM191" s="706"/>
      <c r="CN191" s="706"/>
      <c r="CO191" s="706"/>
      <c r="CP191" s="706"/>
      <c r="CQ191" s="706"/>
      <c r="CR191" s="706"/>
      <c r="CS191" s="706"/>
      <c r="CT191" s="706"/>
      <c r="CU191" s="706"/>
      <c r="CV191" s="706"/>
      <c r="CW191" s="706"/>
      <c r="CX191" s="706"/>
      <c r="CY191" s="706"/>
      <c r="CZ191" s="706"/>
      <c r="DA191" s="706"/>
      <c r="DB191" s="706"/>
      <c r="DC191" s="706"/>
      <c r="DD191" s="706"/>
      <c r="DE191" s="706"/>
      <c r="DF191" s="706"/>
      <c r="DG191" s="706"/>
      <c r="DH191" s="706"/>
      <c r="DI191" s="706"/>
      <c r="DJ191" s="706"/>
      <c r="DK191" s="706"/>
      <c r="DL191" s="706"/>
      <c r="DM191" s="706"/>
      <c r="DN191" s="706"/>
      <c r="DO191" s="706"/>
      <c r="DP191" s="706"/>
      <c r="DQ191" s="706"/>
      <c r="DR191" s="706"/>
      <c r="DS191" s="706"/>
      <c r="DT191" s="706"/>
      <c r="DU191" s="706"/>
      <c r="DV191" s="706"/>
    </row>
    <row r="192" spans="1:126" s="709" customFormat="1" ht="12.75">
      <c r="A192" s="688">
        <v>170</v>
      </c>
      <c r="B192" s="697">
        <f t="shared" si="56"/>
        <v>0</v>
      </c>
      <c r="C192" s="690"/>
      <c r="D192" s="708" t="s">
        <v>626</v>
      </c>
      <c r="E192" s="691"/>
      <c r="F192" s="706"/>
      <c r="G192" s="706"/>
      <c r="H192" s="706"/>
      <c r="I192" s="706"/>
      <c r="J192" s="706"/>
      <c r="K192" s="706"/>
      <c r="L192" s="706"/>
      <c r="M192" s="706"/>
      <c r="N192" s="706"/>
      <c r="O192" s="706"/>
      <c r="P192" s="706"/>
      <c r="Q192" s="706"/>
      <c r="R192" s="706"/>
      <c r="S192" s="706"/>
      <c r="T192" s="706"/>
      <c r="U192" s="706"/>
      <c r="V192" s="706"/>
      <c r="W192" s="706"/>
      <c r="X192" s="706"/>
      <c r="Y192" s="706"/>
      <c r="Z192" s="706"/>
      <c r="AA192" s="706"/>
      <c r="AB192" s="706"/>
      <c r="AC192" s="706"/>
      <c r="AD192" s="706"/>
      <c r="AE192" s="706"/>
      <c r="AF192" s="706"/>
      <c r="AG192" s="706"/>
      <c r="AH192" s="706"/>
      <c r="AI192" s="706"/>
      <c r="AJ192" s="706"/>
      <c r="AK192" s="706"/>
      <c r="AL192" s="706"/>
      <c r="AM192" s="706"/>
      <c r="AN192" s="706"/>
      <c r="AO192" s="706"/>
      <c r="AP192" s="706"/>
      <c r="AQ192" s="706"/>
      <c r="AR192" s="706"/>
      <c r="AS192" s="706"/>
      <c r="AT192" s="706"/>
      <c r="AU192" s="706"/>
      <c r="AV192" s="706"/>
      <c r="AW192" s="706"/>
      <c r="AX192" s="706"/>
      <c r="AY192" s="706"/>
      <c r="AZ192" s="706"/>
      <c r="BA192" s="706"/>
      <c r="BB192" s="706"/>
      <c r="BC192" s="706"/>
      <c r="BD192" s="706"/>
      <c r="BE192" s="706"/>
      <c r="BF192" s="706"/>
      <c r="BG192" s="706"/>
      <c r="BH192" s="706"/>
      <c r="BI192" s="706"/>
      <c r="BJ192" s="706"/>
      <c r="BK192" s="706"/>
      <c r="BL192" s="706"/>
      <c r="BM192" s="706"/>
      <c r="BN192" s="706"/>
      <c r="BO192" s="706"/>
      <c r="BP192" s="706"/>
      <c r="BQ192" s="706"/>
      <c r="BR192" s="706"/>
      <c r="BS192" s="706"/>
      <c r="BT192" s="706"/>
      <c r="BU192" s="706"/>
      <c r="BV192" s="706"/>
      <c r="BW192" s="706"/>
      <c r="BX192" s="706"/>
      <c r="BY192" s="706"/>
      <c r="BZ192" s="706"/>
      <c r="CA192" s="706"/>
      <c r="CB192" s="706"/>
      <c r="CC192" s="706"/>
      <c r="CD192" s="706"/>
      <c r="CE192" s="706"/>
      <c r="CF192" s="706"/>
      <c r="CG192" s="706"/>
      <c r="CH192" s="706"/>
      <c r="CI192" s="706"/>
      <c r="CJ192" s="706"/>
      <c r="CK192" s="706"/>
      <c r="CL192" s="706"/>
      <c r="CM192" s="706"/>
      <c r="CN192" s="706"/>
      <c r="CO192" s="706"/>
      <c r="CP192" s="706"/>
      <c r="CQ192" s="706"/>
      <c r="CR192" s="706"/>
      <c r="CS192" s="706"/>
      <c r="CT192" s="706"/>
      <c r="CU192" s="706"/>
      <c r="CV192" s="706"/>
      <c r="CW192" s="706"/>
      <c r="CX192" s="706"/>
      <c r="CY192" s="706"/>
      <c r="CZ192" s="706"/>
      <c r="DA192" s="706"/>
      <c r="DB192" s="706"/>
      <c r="DC192" s="706"/>
      <c r="DD192" s="706"/>
      <c r="DE192" s="706"/>
      <c r="DF192" s="706"/>
      <c r="DG192" s="706"/>
      <c r="DH192" s="706"/>
      <c r="DI192" s="706"/>
      <c r="DJ192" s="706"/>
      <c r="DK192" s="706"/>
      <c r="DL192" s="706"/>
      <c r="DM192" s="706"/>
      <c r="DN192" s="706"/>
      <c r="DO192" s="706"/>
      <c r="DP192" s="706"/>
      <c r="DQ192" s="706"/>
      <c r="DR192" s="706"/>
      <c r="DS192" s="706"/>
      <c r="DT192" s="706"/>
      <c r="DU192" s="706"/>
      <c r="DV192" s="706"/>
    </row>
    <row r="193" spans="1:126" s="709" customFormat="1" ht="12.75">
      <c r="A193" s="688">
        <v>171</v>
      </c>
      <c r="B193" s="697">
        <f t="shared" si="56"/>
        <v>0</v>
      </c>
      <c r="C193" s="690"/>
      <c r="D193" s="691"/>
      <c r="E193" s="691"/>
      <c r="F193" s="706"/>
      <c r="G193" s="706"/>
      <c r="H193" s="706"/>
      <c r="I193" s="706"/>
      <c r="J193" s="706"/>
      <c r="K193" s="706"/>
      <c r="L193" s="706"/>
      <c r="M193" s="706"/>
      <c r="N193" s="706"/>
      <c r="O193" s="706"/>
      <c r="P193" s="706"/>
      <c r="Q193" s="706"/>
      <c r="R193" s="706"/>
      <c r="S193" s="706"/>
      <c r="T193" s="706"/>
      <c r="U193" s="706"/>
      <c r="V193" s="706"/>
      <c r="W193" s="706"/>
      <c r="X193" s="706"/>
      <c r="Y193" s="706"/>
      <c r="Z193" s="706"/>
      <c r="AA193" s="706"/>
      <c r="AB193" s="706"/>
      <c r="AC193" s="706"/>
      <c r="AD193" s="706"/>
      <c r="AE193" s="706"/>
      <c r="AF193" s="706"/>
      <c r="AG193" s="706"/>
      <c r="AH193" s="706"/>
      <c r="AI193" s="706"/>
      <c r="AJ193" s="706"/>
      <c r="AK193" s="706"/>
      <c r="AL193" s="706"/>
      <c r="AM193" s="706"/>
      <c r="AN193" s="706"/>
      <c r="AO193" s="706"/>
      <c r="AP193" s="706"/>
      <c r="AQ193" s="706"/>
      <c r="AR193" s="706"/>
      <c r="AS193" s="706"/>
      <c r="AT193" s="706"/>
      <c r="AU193" s="706"/>
      <c r="AV193" s="706"/>
      <c r="AW193" s="706"/>
      <c r="AX193" s="706"/>
      <c r="AY193" s="706"/>
      <c r="AZ193" s="706"/>
      <c r="BA193" s="706"/>
      <c r="BB193" s="706"/>
      <c r="BC193" s="706"/>
      <c r="BD193" s="706"/>
      <c r="BE193" s="706"/>
      <c r="BF193" s="706"/>
      <c r="BG193" s="706"/>
      <c r="BH193" s="706"/>
      <c r="BI193" s="706"/>
      <c r="BJ193" s="706"/>
      <c r="BK193" s="706"/>
      <c r="BL193" s="706"/>
      <c r="BM193" s="706"/>
      <c r="BN193" s="706"/>
      <c r="BO193" s="706"/>
      <c r="BP193" s="706"/>
      <c r="BQ193" s="706"/>
      <c r="BR193" s="706"/>
      <c r="BS193" s="706"/>
      <c r="BT193" s="706"/>
      <c r="BU193" s="706"/>
      <c r="BV193" s="706"/>
      <c r="BW193" s="706"/>
      <c r="BX193" s="706"/>
      <c r="BY193" s="706"/>
      <c r="BZ193" s="706"/>
      <c r="CA193" s="706"/>
      <c r="CB193" s="706"/>
      <c r="CC193" s="706"/>
      <c r="CD193" s="706"/>
      <c r="CE193" s="706"/>
      <c r="CF193" s="706"/>
      <c r="CG193" s="706"/>
      <c r="CH193" s="706"/>
      <c r="CI193" s="706"/>
      <c r="CJ193" s="706"/>
      <c r="CK193" s="706"/>
      <c r="CL193" s="706"/>
      <c r="CM193" s="706"/>
      <c r="CN193" s="706"/>
      <c r="CO193" s="706"/>
      <c r="CP193" s="706"/>
      <c r="CQ193" s="706"/>
      <c r="CR193" s="706"/>
      <c r="CS193" s="706"/>
      <c r="CT193" s="706"/>
      <c r="CU193" s="706"/>
      <c r="CV193" s="706"/>
      <c r="CW193" s="706"/>
      <c r="CX193" s="706"/>
      <c r="CY193" s="706"/>
      <c r="CZ193" s="706"/>
      <c r="DA193" s="706"/>
      <c r="DB193" s="706"/>
      <c r="DC193" s="706"/>
      <c r="DD193" s="706"/>
      <c r="DE193" s="706"/>
      <c r="DF193" s="706"/>
      <c r="DG193" s="706"/>
      <c r="DH193" s="706"/>
      <c r="DI193" s="706"/>
      <c r="DJ193" s="706"/>
      <c r="DK193" s="706"/>
      <c r="DL193" s="706"/>
      <c r="DM193" s="706"/>
      <c r="DN193" s="706"/>
      <c r="DO193" s="706"/>
      <c r="DP193" s="706"/>
      <c r="DQ193" s="706"/>
      <c r="DR193" s="706"/>
      <c r="DS193" s="706"/>
      <c r="DT193" s="706"/>
      <c r="DU193" s="706"/>
      <c r="DV193" s="706"/>
    </row>
    <row r="194" spans="1:126" s="709" customFormat="1" ht="12.75">
      <c r="A194" s="688">
        <v>172</v>
      </c>
      <c r="B194" s="697">
        <f t="shared" si="56"/>
        <v>0</v>
      </c>
      <c r="C194" s="690"/>
      <c r="D194" s="691"/>
      <c r="E194" s="691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  <c r="P194" s="704"/>
      <c r="Q194" s="704"/>
      <c r="R194" s="704"/>
      <c r="S194" s="704"/>
      <c r="T194" s="704"/>
      <c r="U194" s="704"/>
      <c r="V194" s="704"/>
      <c r="W194" s="704"/>
      <c r="X194" s="704"/>
      <c r="Y194" s="704"/>
      <c r="Z194" s="704"/>
      <c r="AA194" s="704"/>
      <c r="AB194" s="704"/>
      <c r="AC194" s="704"/>
      <c r="AD194" s="704"/>
      <c r="AE194" s="704"/>
      <c r="AF194" s="704"/>
      <c r="AG194" s="704"/>
      <c r="AH194" s="704"/>
      <c r="AI194" s="704"/>
      <c r="AJ194" s="704"/>
      <c r="AK194" s="704"/>
      <c r="AL194" s="704"/>
      <c r="AM194" s="704"/>
      <c r="AN194" s="704"/>
      <c r="AO194" s="704"/>
      <c r="AP194" s="704"/>
      <c r="AQ194" s="704"/>
      <c r="AR194" s="704"/>
      <c r="AS194" s="704"/>
      <c r="AT194" s="704"/>
      <c r="AU194" s="704"/>
      <c r="AV194" s="704"/>
      <c r="AW194" s="704"/>
      <c r="AX194" s="704"/>
      <c r="AY194" s="704"/>
      <c r="AZ194" s="704"/>
      <c r="BA194" s="704"/>
      <c r="BB194" s="704"/>
      <c r="BC194" s="704"/>
      <c r="BD194" s="704"/>
      <c r="BE194" s="704"/>
      <c r="BF194" s="704"/>
      <c r="BG194" s="704"/>
      <c r="BH194" s="704"/>
      <c r="BI194" s="704"/>
      <c r="BJ194" s="704"/>
      <c r="BK194" s="704"/>
      <c r="BL194" s="704"/>
      <c r="BM194" s="704"/>
      <c r="BN194" s="704"/>
      <c r="BO194" s="704"/>
      <c r="BP194" s="704"/>
      <c r="BQ194" s="704"/>
      <c r="BR194" s="704"/>
      <c r="BS194" s="704"/>
      <c r="BT194" s="704"/>
      <c r="BU194" s="704"/>
      <c r="BV194" s="704"/>
      <c r="BW194" s="704"/>
      <c r="BX194" s="704"/>
      <c r="BY194" s="704"/>
      <c r="BZ194" s="704"/>
      <c r="CA194" s="704"/>
      <c r="CB194" s="704"/>
      <c r="CC194" s="704"/>
      <c r="CD194" s="704"/>
      <c r="CE194" s="704"/>
      <c r="CF194" s="704"/>
      <c r="CG194" s="704"/>
      <c r="CH194" s="704"/>
      <c r="CI194" s="704"/>
      <c r="CJ194" s="704"/>
      <c r="CK194" s="704"/>
      <c r="CL194" s="704"/>
      <c r="CM194" s="704"/>
      <c r="CN194" s="704"/>
      <c r="CO194" s="704"/>
      <c r="CP194" s="704"/>
      <c r="CQ194" s="704"/>
      <c r="CR194" s="704"/>
      <c r="CS194" s="704"/>
      <c r="CT194" s="704"/>
      <c r="CU194" s="704"/>
      <c r="CV194" s="704"/>
      <c r="CW194" s="704"/>
      <c r="CX194" s="704"/>
      <c r="CY194" s="704"/>
      <c r="CZ194" s="704"/>
      <c r="DA194" s="704"/>
      <c r="DB194" s="704"/>
      <c r="DC194" s="704"/>
      <c r="DD194" s="704"/>
      <c r="DE194" s="704"/>
      <c r="DF194" s="704"/>
      <c r="DG194" s="704"/>
      <c r="DH194" s="704"/>
      <c r="DI194" s="704"/>
      <c r="DJ194" s="704"/>
      <c r="DK194" s="704"/>
      <c r="DL194" s="704"/>
      <c r="DM194" s="704"/>
      <c r="DN194" s="704"/>
      <c r="DO194" s="704"/>
      <c r="DP194" s="704"/>
      <c r="DQ194" s="704"/>
      <c r="DR194" s="704"/>
      <c r="DS194" s="704"/>
      <c r="DT194" s="704"/>
      <c r="DU194" s="704"/>
      <c r="DV194" s="704"/>
    </row>
    <row r="195" spans="1:126" s="709" customFormat="1" ht="36" customHeight="1">
      <c r="A195" s="688">
        <v>173</v>
      </c>
      <c r="B195" s="697">
        <f t="shared" si="56"/>
        <v>0</v>
      </c>
      <c r="C195" s="690"/>
      <c r="D195" s="710" t="s">
        <v>694</v>
      </c>
      <c r="E195" s="711">
        <f>E_LAP!K30</f>
        <v>0</v>
      </c>
      <c r="F195" s="712">
        <f>IF(F194=0,0,ROUND((ROUND((F194/$DW$57),8)*$G$21*$DX$94),0))</f>
        <v>0</v>
      </c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  <c r="AB195" s="704"/>
      <c r="AC195" s="704"/>
      <c r="AD195" s="704"/>
      <c r="AE195" s="704"/>
      <c r="AF195" s="704"/>
      <c r="AG195" s="704"/>
      <c r="AH195" s="704"/>
      <c r="AI195" s="704"/>
      <c r="AJ195" s="704"/>
      <c r="AK195" s="704"/>
      <c r="AL195" s="704"/>
      <c r="AM195" s="704"/>
      <c r="AN195" s="704"/>
      <c r="AO195" s="704"/>
      <c r="AP195" s="704"/>
      <c r="AQ195" s="704"/>
      <c r="AR195" s="704"/>
      <c r="AS195" s="704"/>
      <c r="AT195" s="704"/>
      <c r="AU195" s="704"/>
      <c r="AV195" s="704"/>
      <c r="AW195" s="704"/>
      <c r="AX195" s="704"/>
      <c r="AY195" s="704"/>
      <c r="AZ195" s="704"/>
      <c r="BA195" s="704"/>
      <c r="BB195" s="704"/>
      <c r="BC195" s="704"/>
      <c r="BD195" s="704"/>
      <c r="BE195" s="704"/>
      <c r="BF195" s="704"/>
      <c r="BG195" s="704"/>
      <c r="BH195" s="704"/>
      <c r="BI195" s="704"/>
      <c r="BJ195" s="704"/>
      <c r="BK195" s="704"/>
      <c r="BL195" s="704"/>
      <c r="BM195" s="704"/>
      <c r="BN195" s="704"/>
      <c r="BO195" s="704"/>
      <c r="BP195" s="704"/>
      <c r="BQ195" s="704"/>
      <c r="BR195" s="704"/>
      <c r="BS195" s="704"/>
      <c r="BT195" s="704"/>
      <c r="BU195" s="704"/>
      <c r="BV195" s="704"/>
      <c r="BW195" s="704"/>
      <c r="BX195" s="704"/>
      <c r="BY195" s="704"/>
      <c r="BZ195" s="704"/>
      <c r="CA195" s="704"/>
      <c r="CB195" s="704"/>
      <c r="CC195" s="704"/>
      <c r="CD195" s="704"/>
      <c r="CE195" s="704"/>
      <c r="CF195" s="704"/>
      <c r="CG195" s="704"/>
      <c r="CH195" s="704"/>
      <c r="CI195" s="704"/>
      <c r="CJ195" s="704"/>
      <c r="CK195" s="704"/>
      <c r="CL195" s="704"/>
      <c r="CM195" s="704"/>
      <c r="CN195" s="704"/>
      <c r="CO195" s="704"/>
      <c r="CP195" s="704"/>
      <c r="CQ195" s="704"/>
      <c r="CR195" s="704"/>
      <c r="CS195" s="704"/>
      <c r="CT195" s="704"/>
      <c r="CU195" s="704"/>
      <c r="CV195" s="704"/>
      <c r="CW195" s="704"/>
      <c r="CX195" s="704"/>
      <c r="CY195" s="704"/>
      <c r="CZ195" s="704"/>
      <c r="DA195" s="704"/>
      <c r="DB195" s="704"/>
      <c r="DC195" s="704"/>
      <c r="DD195" s="704"/>
      <c r="DE195" s="704"/>
      <c r="DF195" s="704"/>
      <c r="DG195" s="704"/>
      <c r="DH195" s="704"/>
      <c r="DI195" s="704"/>
      <c r="DJ195" s="704"/>
      <c r="DK195" s="704"/>
      <c r="DL195" s="704"/>
      <c r="DM195" s="704"/>
      <c r="DN195" s="704"/>
      <c r="DO195" s="704"/>
      <c r="DP195" s="704"/>
      <c r="DQ195" s="704"/>
      <c r="DR195" s="704"/>
      <c r="DS195" s="704"/>
      <c r="DT195" s="704"/>
      <c r="DU195" s="704"/>
      <c r="DV195" s="704"/>
    </row>
    <row r="196" spans="1:126" s="691" customFormat="1" ht="12.75">
      <c r="A196" s="688">
        <v>174</v>
      </c>
      <c r="B196" s="560"/>
      <c r="C196" s="690"/>
      <c r="D196" s="710" t="s">
        <v>693</v>
      </c>
      <c r="E196" s="711">
        <f>E_LAP!K44</f>
        <v>0</v>
      </c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  <c r="AA196" s="704"/>
      <c r="AB196" s="704"/>
      <c r="AC196" s="704"/>
      <c r="AD196" s="704"/>
      <c r="AE196" s="704"/>
      <c r="AF196" s="704"/>
      <c r="AG196" s="704"/>
      <c r="AH196" s="704"/>
      <c r="AI196" s="704"/>
      <c r="AJ196" s="704"/>
      <c r="AK196" s="704"/>
      <c r="AL196" s="704"/>
      <c r="AM196" s="704"/>
      <c r="AN196" s="704"/>
      <c r="AO196" s="704"/>
      <c r="AP196" s="704"/>
      <c r="AQ196" s="704"/>
      <c r="AR196" s="704"/>
      <c r="AS196" s="704"/>
      <c r="AT196" s="704"/>
      <c r="AU196" s="704"/>
      <c r="AV196" s="704"/>
      <c r="AW196" s="704"/>
      <c r="AX196" s="704"/>
      <c r="AY196" s="704"/>
      <c r="AZ196" s="704"/>
      <c r="BA196" s="704"/>
      <c r="BB196" s="704"/>
      <c r="BC196" s="704"/>
      <c r="BD196" s="704"/>
      <c r="BE196" s="704"/>
      <c r="BF196" s="704"/>
      <c r="BG196" s="704"/>
      <c r="BH196" s="704"/>
      <c r="BI196" s="704"/>
      <c r="BJ196" s="704"/>
      <c r="BK196" s="704"/>
      <c r="BL196" s="704"/>
      <c r="BM196" s="704"/>
      <c r="BN196" s="704"/>
      <c r="BO196" s="704"/>
      <c r="BP196" s="704"/>
      <c r="BQ196" s="704"/>
      <c r="BR196" s="704"/>
      <c r="BS196" s="704"/>
      <c r="BT196" s="704"/>
      <c r="BU196" s="704"/>
      <c r="BV196" s="704"/>
      <c r="BW196" s="704"/>
      <c r="BX196" s="704"/>
      <c r="BY196" s="704"/>
      <c r="BZ196" s="704"/>
      <c r="CA196" s="704"/>
      <c r="CB196" s="704"/>
      <c r="CC196" s="704"/>
      <c r="CD196" s="704"/>
      <c r="CE196" s="704"/>
      <c r="CF196" s="704"/>
      <c r="CG196" s="704"/>
      <c r="CH196" s="704"/>
      <c r="CI196" s="704"/>
      <c r="CJ196" s="704"/>
      <c r="CK196" s="704"/>
      <c r="CL196" s="704"/>
      <c r="CM196" s="704"/>
      <c r="CN196" s="704"/>
      <c r="CO196" s="704"/>
      <c r="CP196" s="704"/>
      <c r="CQ196" s="704"/>
      <c r="CR196" s="704"/>
      <c r="CS196" s="704"/>
      <c r="CT196" s="704"/>
      <c r="CU196" s="704"/>
      <c r="CV196" s="704"/>
      <c r="CW196" s="704"/>
      <c r="CX196" s="704"/>
      <c r="CY196" s="704"/>
      <c r="CZ196" s="704"/>
      <c r="DA196" s="704"/>
      <c r="DB196" s="704"/>
      <c r="DC196" s="704"/>
      <c r="DD196" s="704"/>
      <c r="DE196" s="704"/>
      <c r="DF196" s="704"/>
      <c r="DG196" s="704"/>
      <c r="DH196" s="704"/>
      <c r="DI196" s="704"/>
      <c r="DJ196" s="704"/>
      <c r="DK196" s="704"/>
      <c r="DL196" s="704"/>
      <c r="DM196" s="704"/>
      <c r="DN196" s="704"/>
      <c r="DO196" s="704"/>
      <c r="DP196" s="704"/>
      <c r="DQ196" s="704"/>
      <c r="DR196" s="704"/>
      <c r="DS196" s="704"/>
      <c r="DT196" s="704"/>
      <c r="DU196" s="704"/>
      <c r="DV196" s="704"/>
    </row>
    <row r="197" spans="1:2" ht="12.75">
      <c r="A197" s="566"/>
      <c r="B197" s="560"/>
    </row>
    <row r="198" ht="12.75">
      <c r="B198" s="560"/>
    </row>
    <row r="199" spans="1:2" ht="12.75">
      <c r="A199" s="566"/>
      <c r="B199" s="560"/>
    </row>
    <row r="200" ht="12.75">
      <c r="B200" s="560"/>
    </row>
    <row r="201" spans="1:2" ht="12.75">
      <c r="A201" s="566"/>
      <c r="B201" s="560"/>
    </row>
    <row r="202" ht="12.75">
      <c r="B202" s="560"/>
    </row>
    <row r="203" spans="1:2" ht="12.75">
      <c r="A203" s="566"/>
      <c r="B203" s="560"/>
    </row>
    <row r="204" ht="12.75">
      <c r="B204" s="560"/>
    </row>
    <row r="205" spans="1:2" ht="12.75">
      <c r="A205" s="566"/>
      <c r="B205" s="560"/>
    </row>
    <row r="206" ht="12.75">
      <c r="B206" s="560"/>
    </row>
    <row r="207" spans="1:2" ht="12.75">
      <c r="A207" s="566"/>
      <c r="B207" s="560"/>
    </row>
    <row r="208" ht="12.75">
      <c r="B208" s="560"/>
    </row>
    <row r="209" spans="1:2" ht="12.75">
      <c r="A209" s="566"/>
      <c r="B209" s="560"/>
    </row>
    <row r="210" ht="12.75">
      <c r="B210" s="560"/>
    </row>
    <row r="211" spans="1:2" ht="12.75">
      <c r="A211" s="566"/>
      <c r="B211" s="560"/>
    </row>
    <row r="212" ht="12.75">
      <c r="B212" s="560"/>
    </row>
    <row r="213" spans="1:2" ht="12.75">
      <c r="A213" s="566"/>
      <c r="B213" s="560"/>
    </row>
    <row r="214" ht="12.75">
      <c r="B214" s="560"/>
    </row>
    <row r="215" ht="12.75">
      <c r="A215" s="566"/>
    </row>
  </sheetData>
  <sheetProtection/>
  <mergeCells count="29">
    <mergeCell ref="D7:F7"/>
    <mergeCell ref="H7:J7"/>
    <mergeCell ref="N7:P7"/>
    <mergeCell ref="D5:F5"/>
    <mergeCell ref="N5:P5"/>
    <mergeCell ref="D6:F6"/>
    <mergeCell ref="H6:J6"/>
    <mergeCell ref="N6:P6"/>
    <mergeCell ref="N10:P10"/>
    <mergeCell ref="D15:F15"/>
    <mergeCell ref="N11:P11"/>
    <mergeCell ref="D16:F16"/>
    <mergeCell ref="D13:F13"/>
    <mergeCell ref="D11:F11"/>
    <mergeCell ref="D14:F14"/>
    <mergeCell ref="N8:P8"/>
    <mergeCell ref="D9:F9"/>
    <mergeCell ref="H9:J9"/>
    <mergeCell ref="N9:P9"/>
    <mergeCell ref="D8:F8"/>
    <mergeCell ref="H8:J8"/>
    <mergeCell ref="D21:F21"/>
    <mergeCell ref="D12:F12"/>
    <mergeCell ref="N12:P12"/>
    <mergeCell ref="I21:L21"/>
    <mergeCell ref="D17:F17"/>
    <mergeCell ref="D18:F18"/>
    <mergeCell ref="H18:K18"/>
    <mergeCell ref="D19:F1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9.57421875" style="11" customWidth="1"/>
    <col min="11" max="11" width="3.7109375" style="11" hidden="1" customWidth="1"/>
    <col min="12" max="16384" width="9.140625" style="11" customWidth="1"/>
  </cols>
  <sheetData>
    <row r="1" spans="2:10" ht="15.75">
      <c r="B1" s="426" t="s">
        <v>922</v>
      </c>
      <c r="C1" s="427"/>
      <c r="D1" s="428"/>
      <c r="E1" s="428" t="s">
        <v>275</v>
      </c>
      <c r="F1" s="427"/>
      <c r="G1" s="427"/>
      <c r="H1" s="427"/>
      <c r="I1" s="427"/>
      <c r="J1" s="427"/>
    </row>
    <row r="2" spans="2:10" ht="12.75">
      <c r="B2" s="429">
        <v>41725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276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317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143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319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919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2" t="s">
        <v>145</v>
      </c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/>
      <c r="C11" s="432"/>
      <c r="D11" s="431"/>
      <c r="E11" s="432"/>
      <c r="F11" s="432"/>
      <c r="G11" s="432"/>
      <c r="H11" s="431"/>
      <c r="I11" s="431"/>
      <c r="J11" s="432"/>
    </row>
    <row r="12" spans="2:10" s="430" customFormat="1" ht="12.75">
      <c r="B12" s="432" t="s">
        <v>526</v>
      </c>
      <c r="C12" s="432"/>
      <c r="D12" s="431"/>
      <c r="E12" s="432"/>
      <c r="F12" s="432"/>
      <c r="G12" s="432"/>
      <c r="H12" s="431"/>
      <c r="I12" s="431" t="s">
        <v>373</v>
      </c>
      <c r="J12" s="432"/>
    </row>
    <row r="13" spans="2:10" s="430" customFormat="1" ht="12.75">
      <c r="B13" s="432"/>
      <c r="C13" s="432"/>
      <c r="D13" s="431"/>
      <c r="E13" s="432"/>
      <c r="F13" s="432"/>
      <c r="G13" s="432"/>
      <c r="H13" s="432"/>
      <c r="I13" s="432"/>
      <c r="J13" s="432"/>
    </row>
    <row r="14" spans="2:10" s="430" customFormat="1" ht="12" customHeight="1">
      <c r="B14" s="432"/>
      <c r="C14" s="432"/>
      <c r="D14" s="431"/>
      <c r="E14" s="432"/>
      <c r="F14" s="432"/>
      <c r="G14" s="432"/>
      <c r="H14" s="432"/>
      <c r="I14" s="432"/>
      <c r="J14" s="432"/>
    </row>
    <row r="15" ht="12.75" hidden="1">
      <c r="D15" s="13"/>
    </row>
    <row r="16" spans="2:4" s="433" customFormat="1" ht="12.75">
      <c r="B16" s="435" t="s">
        <v>540</v>
      </c>
      <c r="D16" s="434"/>
    </row>
    <row r="17" s="433" customFormat="1" ht="12.75">
      <c r="D17" s="434"/>
    </row>
    <row r="18" spans="2:10" s="394" customFormat="1" ht="12.75">
      <c r="B18" s="435" t="s">
        <v>527</v>
      </c>
      <c r="C18" s="433"/>
      <c r="D18" s="435"/>
      <c r="E18" s="433"/>
      <c r="F18" s="433"/>
      <c r="G18" s="433"/>
      <c r="H18" s="433"/>
      <c r="I18" s="433"/>
      <c r="J18" s="433"/>
    </row>
    <row r="19" spans="2:10" s="394" customFormat="1" ht="3.75" customHeight="1">
      <c r="B19" s="433"/>
      <c r="C19" s="443"/>
      <c r="D19" s="435"/>
      <c r="E19" s="433"/>
      <c r="F19" s="433"/>
      <c r="G19" s="433"/>
      <c r="H19" s="433"/>
      <c r="I19" s="433"/>
      <c r="J19" s="433"/>
    </row>
    <row r="20" spans="2:10" s="394" customFormat="1" ht="12.75">
      <c r="B20" s="433"/>
      <c r="C20" s="433"/>
      <c r="D20" s="435"/>
      <c r="E20" s="433"/>
      <c r="F20" s="433"/>
      <c r="G20" s="433"/>
      <c r="H20" s="433"/>
      <c r="I20" s="433"/>
      <c r="J20" s="433"/>
    </row>
    <row r="21" spans="1:12" s="438" customFormat="1" ht="12.75">
      <c r="A21" s="394"/>
      <c r="B21" s="435" t="s">
        <v>351</v>
      </c>
      <c r="C21" s="433"/>
      <c r="D21" s="435"/>
      <c r="E21" s="433"/>
      <c r="F21" s="433"/>
      <c r="G21" s="433"/>
      <c r="H21" s="433"/>
      <c r="I21" s="433"/>
      <c r="J21" s="433"/>
      <c r="K21" s="394"/>
      <c r="L21" s="394"/>
    </row>
    <row r="22" spans="1:12" s="438" customFormat="1" ht="12.75">
      <c r="A22" s="394"/>
      <c r="B22" s="433" t="s">
        <v>352</v>
      </c>
      <c r="C22" s="433"/>
      <c r="D22" s="435"/>
      <c r="E22" s="435"/>
      <c r="F22" s="433"/>
      <c r="G22" s="433"/>
      <c r="H22" s="433"/>
      <c r="I22" s="433"/>
      <c r="J22" s="433"/>
      <c r="K22" s="394"/>
      <c r="L22" s="394"/>
    </row>
    <row r="23" spans="1:12" s="438" customFormat="1" ht="12.75">
      <c r="A23" s="394"/>
      <c r="B23" s="433" t="s">
        <v>529</v>
      </c>
      <c r="C23" s="433"/>
      <c r="D23" s="435"/>
      <c r="E23" s="433"/>
      <c r="F23" s="433"/>
      <c r="G23" s="433"/>
      <c r="H23" s="433"/>
      <c r="I23" s="433"/>
      <c r="J23" s="433"/>
      <c r="K23" s="394"/>
      <c r="L23" s="394"/>
    </row>
    <row r="24" spans="1:12" s="438" customFormat="1" ht="12.75">
      <c r="A24" s="438" t="s">
        <v>528</v>
      </c>
      <c r="B24" s="433"/>
      <c r="C24" s="443"/>
      <c r="D24" s="435"/>
      <c r="E24" s="433"/>
      <c r="F24" s="435"/>
      <c r="G24" s="433"/>
      <c r="H24" s="433"/>
      <c r="I24" s="433"/>
      <c r="J24" s="433"/>
      <c r="K24" s="394"/>
      <c r="L24" s="394"/>
    </row>
    <row r="25" spans="1:12" s="438" customFormat="1" ht="12.75">
      <c r="A25" s="394"/>
      <c r="B25" s="433"/>
      <c r="C25" s="433"/>
      <c r="D25" s="435"/>
      <c r="E25" s="433"/>
      <c r="F25" s="433"/>
      <c r="G25" s="433"/>
      <c r="H25" s="433"/>
      <c r="I25" s="433"/>
      <c r="J25" s="433"/>
      <c r="K25" s="394"/>
      <c r="L25" s="394"/>
    </row>
    <row r="26" spans="1:12" s="438" customFormat="1" ht="12.75">
      <c r="A26" s="394"/>
      <c r="B26" s="435" t="s">
        <v>358</v>
      </c>
      <c r="C26" s="433"/>
      <c r="D26" s="435"/>
      <c r="E26" s="433"/>
      <c r="F26" s="433"/>
      <c r="G26" s="433"/>
      <c r="H26" s="433"/>
      <c r="I26" s="433"/>
      <c r="J26" s="433"/>
      <c r="K26" s="394"/>
      <c r="L26" s="394"/>
    </row>
    <row r="27" spans="1:12" s="438" customFormat="1" ht="12.75" hidden="1">
      <c r="A27" s="394"/>
      <c r="B27" s="433"/>
      <c r="C27" s="433"/>
      <c r="D27" s="435"/>
      <c r="E27" s="433"/>
      <c r="F27" s="433"/>
      <c r="G27" s="433"/>
      <c r="H27" s="433"/>
      <c r="I27" s="433"/>
      <c r="J27" s="433"/>
      <c r="K27" s="394"/>
      <c r="L27" s="394"/>
    </row>
    <row r="28" spans="1:12" s="438" customFormat="1" ht="12.75">
      <c r="A28" s="394"/>
      <c r="B28" s="433"/>
      <c r="C28" s="433"/>
      <c r="D28" s="435"/>
      <c r="E28" s="433"/>
      <c r="F28" s="433"/>
      <c r="G28" s="433"/>
      <c r="H28" s="433"/>
      <c r="I28" s="433"/>
      <c r="J28" s="433"/>
      <c r="K28" s="394"/>
      <c r="L28" s="394"/>
    </row>
    <row r="29" spans="1:12" s="438" customFormat="1" ht="12.75">
      <c r="A29" s="439" t="s">
        <v>353</v>
      </c>
      <c r="B29" s="433"/>
      <c r="C29" s="433"/>
      <c r="D29" s="435"/>
      <c r="E29" s="433"/>
      <c r="F29" s="433"/>
      <c r="G29" s="433"/>
      <c r="H29" s="433"/>
      <c r="I29" s="433"/>
      <c r="J29" s="433"/>
      <c r="K29" s="394"/>
      <c r="L29" s="394"/>
    </row>
    <row r="30" spans="1:12" s="438" customFormat="1" ht="12.75">
      <c r="A30" s="439"/>
      <c r="B30" s="433"/>
      <c r="C30" s="433"/>
      <c r="D30" s="435"/>
      <c r="E30" s="433"/>
      <c r="F30" s="433"/>
      <c r="G30" s="433"/>
      <c r="H30" s="433"/>
      <c r="I30" s="433"/>
      <c r="J30" s="433"/>
      <c r="K30" s="394"/>
      <c r="L30" s="394"/>
    </row>
    <row r="31" spans="1:12" s="438" customFormat="1" ht="12.75">
      <c r="A31" s="438" t="s">
        <v>530</v>
      </c>
      <c r="B31" s="435"/>
      <c r="C31" s="433"/>
      <c r="D31" s="435"/>
      <c r="E31" s="433"/>
      <c r="F31" s="433"/>
      <c r="G31" s="433"/>
      <c r="H31" s="433"/>
      <c r="I31" s="433"/>
      <c r="J31" s="433"/>
      <c r="K31" s="394"/>
      <c r="L31" s="394"/>
    </row>
    <row r="32" spans="1:12" s="438" customFormat="1" ht="12.75">
      <c r="A32" s="438" t="s">
        <v>531</v>
      </c>
      <c r="B32" s="435"/>
      <c r="C32" s="433"/>
      <c r="D32" s="435"/>
      <c r="E32" s="433"/>
      <c r="F32" s="433"/>
      <c r="G32" s="433"/>
      <c r="H32" s="433"/>
      <c r="I32" s="433"/>
      <c r="J32" s="433"/>
      <c r="K32" s="394"/>
      <c r="L32" s="394"/>
    </row>
    <row r="33" spans="1:12" s="438" customFormat="1" ht="12.75">
      <c r="A33" s="438" t="s">
        <v>532</v>
      </c>
      <c r="B33" s="435"/>
      <c r="C33" s="433"/>
      <c r="D33" s="435"/>
      <c r="E33" s="433"/>
      <c r="F33" s="433"/>
      <c r="G33" s="433"/>
      <c r="H33" s="433"/>
      <c r="I33" s="433"/>
      <c r="J33" s="433"/>
      <c r="K33" s="394"/>
      <c r="L33" s="394"/>
    </row>
    <row r="34" spans="1:12" s="438" customFormat="1" ht="12.75">
      <c r="A34" s="438" t="s">
        <v>533</v>
      </c>
      <c r="B34" s="435"/>
      <c r="C34" s="433"/>
      <c r="D34" s="435"/>
      <c r="E34" s="433"/>
      <c r="F34" s="433"/>
      <c r="G34" s="433"/>
      <c r="H34" s="433"/>
      <c r="I34" s="433"/>
      <c r="J34" s="433"/>
      <c r="K34" s="394"/>
      <c r="L34" s="394"/>
    </row>
    <row r="35" spans="1:12" s="438" customFormat="1" ht="12.75">
      <c r="A35" s="438" t="s">
        <v>534</v>
      </c>
      <c r="B35" s="435"/>
      <c r="C35" s="433"/>
      <c r="D35" s="435"/>
      <c r="E35" s="433"/>
      <c r="F35" s="433"/>
      <c r="G35" s="433"/>
      <c r="H35" s="433"/>
      <c r="I35" s="433"/>
      <c r="J35" s="433"/>
      <c r="K35" s="394"/>
      <c r="L35" s="394"/>
    </row>
    <row r="36" spans="1:12" s="438" customFormat="1" ht="12.75">
      <c r="A36" s="438" t="s">
        <v>535</v>
      </c>
      <c r="B36" s="435"/>
      <c r="C36" s="433"/>
      <c r="D36" s="435"/>
      <c r="E36" s="433"/>
      <c r="F36" s="433"/>
      <c r="G36" s="433"/>
      <c r="H36" s="433"/>
      <c r="I36" s="433"/>
      <c r="J36" s="433"/>
      <c r="K36" s="394"/>
      <c r="L36" s="394"/>
    </row>
    <row r="37" spans="2:12" s="438" customFormat="1" ht="12.75">
      <c r="B37" s="435"/>
      <c r="C37" s="433"/>
      <c r="D37" s="435"/>
      <c r="E37" s="433"/>
      <c r="F37" s="433"/>
      <c r="G37" s="433"/>
      <c r="H37" s="433"/>
      <c r="I37" s="433"/>
      <c r="J37" s="433"/>
      <c r="K37" s="394"/>
      <c r="L37" s="394"/>
    </row>
    <row r="38" spans="1:12" s="438" customFormat="1" ht="12.75" hidden="1">
      <c r="A38" s="394"/>
      <c r="B38" s="435"/>
      <c r="C38" s="433"/>
      <c r="D38" s="435"/>
      <c r="E38" s="433"/>
      <c r="F38" s="433"/>
      <c r="G38" s="433"/>
      <c r="H38" s="433"/>
      <c r="I38" s="433"/>
      <c r="J38" s="433"/>
      <c r="K38" s="394"/>
      <c r="L38" s="394"/>
    </row>
    <row r="39" spans="1:12" s="896" customFormat="1" ht="12.75">
      <c r="A39" s="896" t="s">
        <v>536</v>
      </c>
      <c r="B39" s="897"/>
      <c r="C39" s="880"/>
      <c r="D39" s="897"/>
      <c r="E39" s="880"/>
      <c r="F39" s="880"/>
      <c r="G39" s="880"/>
      <c r="H39" s="880"/>
      <c r="I39" s="880"/>
      <c r="J39" s="880"/>
      <c r="K39" s="898"/>
      <c r="L39" s="898"/>
    </row>
    <row r="40" spans="1:12" s="438" customFormat="1" ht="12.75">
      <c r="A40" s="394"/>
      <c r="B40" s="433"/>
      <c r="C40" s="433"/>
      <c r="D40" s="435"/>
      <c r="E40" s="433"/>
      <c r="F40" s="433"/>
      <c r="G40" s="433"/>
      <c r="H40" s="433"/>
      <c r="I40" s="433"/>
      <c r="J40" s="433"/>
      <c r="K40" s="394"/>
      <c r="L40" s="394"/>
    </row>
    <row r="41" spans="1:12" s="438" customFormat="1" ht="12.75">
      <c r="A41" s="394"/>
      <c r="B41" s="435" t="s">
        <v>537</v>
      </c>
      <c r="C41" s="435"/>
      <c r="D41" s="435"/>
      <c r="E41" s="435"/>
      <c r="F41" s="435"/>
      <c r="G41" s="435"/>
      <c r="H41" s="435"/>
      <c r="I41" s="433"/>
      <c r="J41" s="433"/>
      <c r="K41" s="394"/>
      <c r="L41" s="394"/>
    </row>
    <row r="42" spans="1:12" s="438" customFormat="1" ht="12.75">
      <c r="A42" s="394"/>
      <c r="B42" s="435" t="s">
        <v>538</v>
      </c>
      <c r="C42" s="435"/>
      <c r="D42" s="899"/>
      <c r="E42" s="435"/>
      <c r="F42" s="435"/>
      <c r="G42" s="435"/>
      <c r="H42" s="435"/>
      <c r="I42" s="433"/>
      <c r="J42" s="433"/>
      <c r="K42" s="394"/>
      <c r="L42" s="394"/>
    </row>
    <row r="43" spans="1:12" s="438" customFormat="1" ht="12.75">
      <c r="A43" s="394"/>
      <c r="B43" s="435" t="s">
        <v>539</v>
      </c>
      <c r="C43" s="435"/>
      <c r="D43" s="435"/>
      <c r="E43" s="435"/>
      <c r="F43" s="435"/>
      <c r="G43" s="435"/>
      <c r="H43" s="435"/>
      <c r="I43" s="433"/>
      <c r="J43" s="433"/>
      <c r="K43" s="394"/>
      <c r="L43" s="394"/>
    </row>
    <row r="44" spans="1:12" s="438" customFormat="1" ht="12.75">
      <c r="A44" s="394"/>
      <c r="B44" s="435"/>
      <c r="C44" s="435"/>
      <c r="D44" s="435"/>
      <c r="E44" s="435"/>
      <c r="F44" s="435"/>
      <c r="G44" s="435"/>
      <c r="H44" s="435"/>
      <c r="I44" s="433"/>
      <c r="J44" s="433"/>
      <c r="K44" s="394"/>
      <c r="L44" s="394"/>
    </row>
    <row r="45" spans="1:8" s="433" customFormat="1" ht="12.75">
      <c r="A45" s="440"/>
      <c r="B45" s="900" t="s">
        <v>354</v>
      </c>
      <c r="C45" s="435"/>
      <c r="D45" s="435"/>
      <c r="E45" s="901" t="s">
        <v>355</v>
      </c>
      <c r="F45" s="435"/>
      <c r="G45" s="435"/>
      <c r="H45" s="435"/>
    </row>
    <row r="46" spans="1:5" s="433" customFormat="1" ht="15.75">
      <c r="A46" s="440"/>
      <c r="B46" s="441"/>
      <c r="D46" s="435"/>
      <c r="E46" s="902" t="s">
        <v>356</v>
      </c>
    </row>
    <row r="47" spans="2:7" s="433" customFormat="1" ht="15.75">
      <c r="B47" s="441"/>
      <c r="D47" s="435"/>
      <c r="E47" s="902" t="s">
        <v>357</v>
      </c>
      <c r="G47" s="442"/>
    </row>
    <row r="48" spans="2:11" s="433" customFormat="1" ht="12.75">
      <c r="B48" s="435"/>
      <c r="D48" s="442"/>
      <c r="E48" s="442"/>
      <c r="F48" s="442"/>
      <c r="G48" s="442"/>
      <c r="H48" s="442"/>
      <c r="I48" s="442"/>
      <c r="J48" s="442"/>
      <c r="K48" s="442"/>
    </row>
    <row r="49" spans="1:4" ht="7.5" customHeight="1">
      <c r="A49" s="807"/>
      <c r="B49" s="808"/>
      <c r="D49" s="805"/>
    </row>
    <row r="50" spans="2:7" ht="12" customHeight="1" hidden="1">
      <c r="B50" s="74"/>
      <c r="D50" s="805"/>
      <c r="G50" s="430"/>
    </row>
    <row r="51" spans="4:7" ht="12.75" hidden="1">
      <c r="D51" s="805"/>
      <c r="G51" s="430"/>
    </row>
    <row r="52" spans="2:4" ht="12.75" hidden="1">
      <c r="B52" s="805"/>
      <c r="D52" s="430"/>
    </row>
    <row r="53" spans="1:4" ht="12.75" hidden="1">
      <c r="A53" s="807"/>
      <c r="B53" s="808"/>
      <c r="D53" s="430"/>
    </row>
    <row r="54" spans="1:4" s="17" customFormat="1" ht="0.75" customHeight="1" hidden="1">
      <c r="A54" s="809"/>
      <c r="B54" s="810"/>
      <c r="D54" s="806"/>
    </row>
    <row r="55" spans="2:7" s="17" customFormat="1" ht="15.75" hidden="1">
      <c r="B55" s="810"/>
      <c r="D55" s="806"/>
      <c r="E55" s="811"/>
      <c r="G55" s="812"/>
    </row>
    <row r="56" spans="1:12" s="813" customFormat="1" ht="12.75" hidden="1">
      <c r="A56" s="25"/>
      <c r="B56" s="805"/>
      <c r="C56" s="805"/>
      <c r="D56" s="805"/>
      <c r="E56" s="805"/>
      <c r="F56" s="805"/>
      <c r="G56" s="805"/>
      <c r="H56" s="805"/>
      <c r="I56" s="11"/>
      <c r="J56" s="11"/>
      <c r="K56" s="25"/>
      <c r="L56" s="25"/>
    </row>
    <row r="57" spans="1:12" s="813" customFormat="1" ht="12.75" hidden="1">
      <c r="A57" s="25"/>
      <c r="B57" s="805"/>
      <c r="C57" s="805"/>
      <c r="D57" s="814"/>
      <c r="E57" s="805"/>
      <c r="F57" s="805"/>
      <c r="G57" s="805"/>
      <c r="H57" s="805"/>
      <c r="I57" s="11"/>
      <c r="J57" s="11"/>
      <c r="K57" s="25"/>
      <c r="L57" s="25"/>
    </row>
    <row r="58" spans="1:12" s="813" customFormat="1" ht="12.75" hidden="1">
      <c r="A58" s="25"/>
      <c r="B58" s="805"/>
      <c r="C58" s="805"/>
      <c r="D58" s="805"/>
      <c r="E58" s="805"/>
      <c r="F58" s="805"/>
      <c r="G58" s="805"/>
      <c r="H58" s="805"/>
      <c r="I58" s="11"/>
      <c r="J58" s="11"/>
      <c r="K58" s="25"/>
      <c r="L58" s="25"/>
    </row>
    <row r="59" spans="1:12" s="813" customFormat="1" ht="12.75" hidden="1">
      <c r="A59" s="25"/>
      <c r="B59" s="805"/>
      <c r="C59" s="805"/>
      <c r="D59" s="805"/>
      <c r="E59" s="805"/>
      <c r="F59" s="805"/>
      <c r="G59" s="805"/>
      <c r="H59" s="805"/>
      <c r="I59" s="11"/>
      <c r="J59" s="11"/>
      <c r="K59" s="25"/>
      <c r="L59" s="25"/>
    </row>
    <row r="60" spans="1:12" s="813" customFormat="1" ht="12.75" hidden="1">
      <c r="A60" s="25"/>
      <c r="B60" s="815"/>
      <c r="C60" s="805"/>
      <c r="D60" s="805"/>
      <c r="E60" s="816"/>
      <c r="F60" s="805"/>
      <c r="G60" s="805"/>
      <c r="H60" s="805"/>
      <c r="I60" s="11"/>
      <c r="J60" s="11"/>
      <c r="K60" s="25"/>
      <c r="L60" s="25"/>
    </row>
    <row r="61" spans="1:12" s="813" customFormat="1" ht="12.75" hidden="1">
      <c r="A61" s="25"/>
      <c r="B61" s="808"/>
      <c r="C61" s="11"/>
      <c r="D61" s="805"/>
      <c r="E61" s="11"/>
      <c r="F61" s="11"/>
      <c r="G61" s="11"/>
      <c r="H61" s="11"/>
      <c r="I61" s="11"/>
      <c r="J61" s="11"/>
      <c r="K61" s="25"/>
      <c r="L61" s="25"/>
    </row>
    <row r="62" spans="1:12" s="813" customFormat="1" ht="12.75" hidden="1">
      <c r="A62" s="25"/>
      <c r="B62" s="805"/>
      <c r="C62" s="11"/>
      <c r="D62" s="805"/>
      <c r="E62" s="11"/>
      <c r="F62" s="11"/>
      <c r="G62" s="430"/>
      <c r="H62" s="11"/>
      <c r="I62" s="11"/>
      <c r="J62" s="11"/>
      <c r="K62" s="25"/>
      <c r="L62" s="25"/>
    </row>
    <row r="63" spans="1:4" ht="12.75" hidden="1">
      <c r="A63" s="807"/>
      <c r="B63" s="808"/>
      <c r="D63" s="430"/>
    </row>
    <row r="64" spans="1:4" ht="12.75" hidden="1">
      <c r="A64" s="807"/>
      <c r="B64" s="808"/>
      <c r="D64" s="805"/>
    </row>
    <row r="65" spans="1:4" ht="12.75">
      <c r="A65" s="807"/>
      <c r="B65" s="808"/>
      <c r="D65" s="805"/>
    </row>
    <row r="66" spans="1:10" ht="12.75">
      <c r="A66" s="427"/>
      <c r="B66" s="444" t="s">
        <v>343</v>
      </c>
      <c r="C66" s="427"/>
      <c r="D66" s="428"/>
      <c r="E66" s="427"/>
      <c r="F66" s="427"/>
      <c r="G66" s="427"/>
      <c r="H66" s="427"/>
      <c r="I66" s="427"/>
      <c r="J66" s="427"/>
    </row>
    <row r="67" spans="1:10" ht="12.75">
      <c r="A67" s="427"/>
      <c r="B67" s="427" t="s">
        <v>923</v>
      </c>
      <c r="C67" s="427"/>
      <c r="D67" s="428"/>
      <c r="E67" s="427"/>
      <c r="F67" s="427"/>
      <c r="G67" s="427"/>
      <c r="H67" s="427"/>
      <c r="I67" s="427"/>
      <c r="J67" s="427"/>
    </row>
    <row r="68" spans="1:10" ht="12.75">
      <c r="A68" s="427"/>
      <c r="B68" s="444" t="s">
        <v>345</v>
      </c>
      <c r="C68" s="427"/>
      <c r="D68" s="428"/>
      <c r="E68" s="427"/>
      <c r="F68" s="427"/>
      <c r="G68" s="427"/>
      <c r="H68" s="427"/>
      <c r="I68" s="817" t="s">
        <v>920</v>
      </c>
      <c r="J68" s="427"/>
    </row>
    <row r="69" spans="1:10" ht="12.75">
      <c r="A69" s="427"/>
      <c r="B69" s="444" t="s">
        <v>346</v>
      </c>
      <c r="C69" s="427"/>
      <c r="D69" s="428"/>
      <c r="E69" s="427"/>
      <c r="F69" s="427"/>
      <c r="G69" s="427"/>
      <c r="H69" s="427"/>
      <c r="I69" s="427"/>
      <c r="J69" s="427"/>
    </row>
    <row r="70" spans="1:10" ht="12.75">
      <c r="A70" s="427"/>
      <c r="B70" s="444" t="s">
        <v>347</v>
      </c>
      <c r="C70" s="427"/>
      <c r="D70" s="428"/>
      <c r="E70" s="427"/>
      <c r="F70" s="427"/>
      <c r="G70" s="427"/>
      <c r="H70" s="427"/>
      <c r="I70" s="427"/>
      <c r="J70" s="427"/>
    </row>
    <row r="71" spans="1:10" ht="12.75">
      <c r="A71" s="427"/>
      <c r="B71" s="444" t="s">
        <v>348</v>
      </c>
      <c r="C71" s="427"/>
      <c r="D71" s="428"/>
      <c r="E71" s="427"/>
      <c r="F71" s="427"/>
      <c r="G71" s="427"/>
      <c r="H71" s="427"/>
      <c r="I71" s="427"/>
      <c r="J71" s="427"/>
    </row>
    <row r="72" spans="1:10" ht="12.75">
      <c r="A72" s="427"/>
      <c r="B72" s="427"/>
      <c r="C72" s="427"/>
      <c r="D72" s="444"/>
      <c r="E72" s="427"/>
      <c r="F72" s="427"/>
      <c r="G72" s="427"/>
      <c r="H72" s="427"/>
      <c r="I72" s="427"/>
      <c r="J72" s="427"/>
    </row>
    <row r="73" spans="1:10" ht="12.75">
      <c r="A73" s="427"/>
      <c r="B73" s="446" t="s">
        <v>268</v>
      </c>
      <c r="C73" s="427"/>
      <c r="D73" s="427"/>
      <c r="E73" s="427"/>
      <c r="F73" s="447" t="s">
        <v>349</v>
      </c>
      <c r="G73" s="447"/>
      <c r="H73" s="447"/>
      <c r="I73" s="447"/>
      <c r="J73" s="447"/>
    </row>
    <row r="74" spans="1:10" ht="12.75">
      <c r="A74" s="427"/>
      <c r="B74" s="447" t="s">
        <v>350</v>
      </c>
      <c r="C74" s="427"/>
      <c r="D74" s="427"/>
      <c r="E74" s="427"/>
      <c r="F74" s="447" t="s">
        <v>359</v>
      </c>
      <c r="G74" s="447"/>
      <c r="H74" s="447"/>
      <c r="I74" s="447"/>
      <c r="J74" s="447"/>
    </row>
    <row r="75" spans="1:10" ht="12.75">
      <c r="A75" s="427"/>
      <c r="B75" s="448"/>
      <c r="C75" s="427"/>
      <c r="D75" s="427"/>
      <c r="E75" s="427"/>
      <c r="F75" s="447" t="s">
        <v>361</v>
      </c>
      <c r="G75" s="447"/>
      <c r="H75" s="447"/>
      <c r="I75" s="447"/>
      <c r="J75" s="447"/>
    </row>
    <row r="76" spans="1:10" ht="12.75">
      <c r="A76" s="427"/>
      <c r="B76" s="427"/>
      <c r="C76" s="427"/>
      <c r="D76" s="448"/>
      <c r="E76" s="427"/>
      <c r="F76" s="427"/>
      <c r="G76" s="427"/>
      <c r="H76" s="427"/>
      <c r="I76" s="427"/>
      <c r="J76" s="427"/>
    </row>
    <row r="77" spans="1:10" ht="12.75">
      <c r="A77" s="427"/>
      <c r="B77" s="447" t="s">
        <v>362</v>
      </c>
      <c r="C77" s="447"/>
      <c r="D77" s="447" t="s">
        <v>921</v>
      </c>
      <c r="E77" s="447"/>
      <c r="F77" s="447"/>
      <c r="G77" s="447"/>
      <c r="H77" s="447" t="s">
        <v>364</v>
      </c>
      <c r="I77" s="444" t="s">
        <v>365</v>
      </c>
      <c r="J77" s="427"/>
    </row>
    <row r="78" spans="1:10" ht="12.75">
      <c r="A78" s="427"/>
      <c r="B78" s="447"/>
      <c r="C78" s="447"/>
      <c r="D78" s="447" t="s">
        <v>366</v>
      </c>
      <c r="E78" s="447"/>
      <c r="F78" s="447"/>
      <c r="G78" s="447"/>
      <c r="H78" s="447" t="s">
        <v>367</v>
      </c>
      <c r="I78" s="427"/>
      <c r="J78" s="427"/>
    </row>
    <row r="79" spans="2:8" ht="12.75">
      <c r="B79" s="23"/>
      <c r="C79" s="23"/>
      <c r="D79" s="23"/>
      <c r="E79" s="23"/>
      <c r="F79" s="23"/>
      <c r="G79" s="23"/>
      <c r="H79" s="23"/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ht="12.75">
      <c r="D82" s="23"/>
    </row>
  </sheetData>
  <sheetProtection/>
  <hyperlinks>
    <hyperlink ref="B73" r:id="rId1" display="info@centex.hu"/>
    <hyperlink ref="I68" r:id="rId2" display="http://www.iparuzes.hu"/>
  </hyperlinks>
  <printOptions/>
  <pageMargins left="0.7" right="0.7" top="0.75" bottom="0.75" header="0.3" footer="0.3"/>
  <pageSetup horizontalDpi="600" verticalDpi="600" orientation="portrait" paperSize="9" scale="8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AR146"/>
  <sheetViews>
    <sheetView showGridLines="0" view="pageBreakPreview" zoomScaleSheetLayoutView="100" zoomScalePageLayoutView="0" workbookViewId="0" topLeftCell="A14">
      <selection activeCell="AN99" sqref="AN99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919" t="s">
        <v>637</v>
      </c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35"/>
      <c r="Y11" s="36"/>
      <c r="AB11" s="37">
        <f>alapadatok!E3</f>
        <v>2013</v>
      </c>
    </row>
    <row r="12" spans="2:28" s="34" customFormat="1" ht="12" customHeight="1">
      <c r="B12" s="907" t="s">
        <v>658</v>
      </c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08"/>
      <c r="W12" s="909"/>
      <c r="X12" s="35"/>
      <c r="Y12" s="36"/>
      <c r="AB12" s="37"/>
    </row>
    <row r="13" spans="2:28" s="34" customFormat="1" ht="13.5" customHeight="1">
      <c r="B13" s="907" t="s">
        <v>659</v>
      </c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9"/>
      <c r="X13" s="35"/>
      <c r="Y13" s="36"/>
      <c r="AB13" s="37"/>
    </row>
    <row r="14" spans="2:23" s="34" customFormat="1" ht="15" customHeight="1">
      <c r="B14" s="911" t="s">
        <v>169</v>
      </c>
      <c r="C14" s="912"/>
      <c r="D14" s="912"/>
      <c r="E14" s="912"/>
      <c r="F14" s="912"/>
      <c r="G14" s="912"/>
      <c r="H14" s="912"/>
      <c r="I14" s="912"/>
      <c r="J14" s="912"/>
      <c r="K14" s="913" t="str">
        <f>IF(Reg!AM3=99,alapadatok!F26,"DEMO")</f>
        <v>Szabadszállás</v>
      </c>
      <c r="L14" s="913"/>
      <c r="M14" s="913"/>
      <c r="N14" s="913"/>
      <c r="O14" s="913"/>
      <c r="P14" s="913"/>
      <c r="Q14" s="913"/>
      <c r="R14" s="913"/>
      <c r="S14" s="912" t="s">
        <v>660</v>
      </c>
      <c r="T14" s="958"/>
      <c r="U14" s="958"/>
      <c r="V14" s="958"/>
      <c r="W14" s="959"/>
    </row>
    <row r="15" spans="2:24" s="34" customFormat="1" ht="12.75">
      <c r="B15" s="914" t="s">
        <v>924</v>
      </c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36"/>
    </row>
    <row r="16" spans="2:24" s="34" customFormat="1" ht="16.5" customHeight="1">
      <c r="B16" s="960" t="s">
        <v>729</v>
      </c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38"/>
    </row>
    <row r="17" ht="0.75" customHeight="1"/>
    <row r="18" spans="2:24" ht="14.25" hidden="1">
      <c r="B18" s="39" t="s">
        <v>730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731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732</v>
      </c>
      <c r="O19" s="32"/>
      <c r="P19" s="40"/>
      <c r="Q19" s="29"/>
      <c r="R19" s="32" t="s">
        <v>733</v>
      </c>
      <c r="S19" s="40"/>
      <c r="T19" s="29" t="s">
        <v>734</v>
      </c>
      <c r="U19" s="29"/>
      <c r="V19" s="29"/>
      <c r="W19" s="29"/>
      <c r="X19" s="29"/>
    </row>
    <row r="20" spans="2:24" ht="15" hidden="1">
      <c r="B20" s="30" t="s">
        <v>735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736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737</v>
      </c>
      <c r="U24" s="42"/>
      <c r="V24" s="40"/>
      <c r="W24" s="40"/>
      <c r="X24" s="29"/>
    </row>
    <row r="25" spans="18:24" ht="12.75" customHeight="1" hidden="1">
      <c r="R25" s="43"/>
      <c r="S25" s="44"/>
      <c r="T25" s="910"/>
      <c r="U25" s="910"/>
      <c r="V25" s="910"/>
      <c r="W25" s="910"/>
      <c r="X25" s="45"/>
    </row>
    <row r="26" spans="2:38" ht="12.75" customHeight="1">
      <c r="B26" s="906" t="s">
        <v>738</v>
      </c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46" t="s">
        <v>739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/>
      <c r="D28" s="57"/>
      <c r="E28" s="714" t="s">
        <v>815</v>
      </c>
      <c r="G28" s="928" t="s">
        <v>743</v>
      </c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W28" s="928"/>
      <c r="X28" s="59"/>
      <c r="Z28" s="26">
        <f aca="true" t="shared" si="0" ref="Z28:Z34">IF(C28="x",1,0)</f>
        <v>0</v>
      </c>
      <c r="AA28" s="27">
        <f>Z28</f>
        <v>0</v>
      </c>
    </row>
    <row r="29" spans="3:30" ht="10.5" customHeight="1">
      <c r="C29" s="56"/>
      <c r="D29" s="57"/>
      <c r="E29" s="714" t="s">
        <v>817</v>
      </c>
      <c r="G29" s="928" t="s">
        <v>744</v>
      </c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T29" s="928"/>
      <c r="U29" s="928"/>
      <c r="V29" s="928"/>
      <c r="W29" s="928"/>
      <c r="X29" s="59"/>
      <c r="Z29" s="26">
        <f t="shared" si="0"/>
        <v>0</v>
      </c>
      <c r="AA29" s="27">
        <f aca="true" t="shared" si="1" ref="AA29:AA39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4" t="s">
        <v>818</v>
      </c>
      <c r="G30" s="928" t="s">
        <v>745</v>
      </c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4" t="s">
        <v>820</v>
      </c>
      <c r="G31" s="928" t="s">
        <v>746</v>
      </c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4" t="s">
        <v>822</v>
      </c>
      <c r="G32" s="928" t="s">
        <v>747</v>
      </c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4" t="s">
        <v>840</v>
      </c>
      <c r="G33" s="928" t="s">
        <v>748</v>
      </c>
      <c r="H33" s="928"/>
      <c r="I33" s="928"/>
      <c r="J33" s="928"/>
      <c r="K33" s="928"/>
      <c r="L33" s="928"/>
      <c r="M33" s="928"/>
      <c r="N33" s="928"/>
      <c r="O33" s="928"/>
      <c r="P33" s="928"/>
      <c r="Q33" s="928"/>
      <c r="R33" s="928"/>
      <c r="S33" s="928"/>
      <c r="T33" s="928"/>
      <c r="U33" s="928"/>
      <c r="V33" s="928"/>
      <c r="W33" s="928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4" t="s">
        <v>841</v>
      </c>
      <c r="G34" s="928" t="s">
        <v>750</v>
      </c>
      <c r="H34" s="928"/>
      <c r="I34" s="928"/>
      <c r="J34" s="928"/>
      <c r="K34" s="928"/>
      <c r="L34" s="928"/>
      <c r="M34" s="928"/>
      <c r="N34" s="928"/>
      <c r="O34" s="928"/>
      <c r="P34" s="928"/>
      <c r="Q34" s="928"/>
      <c r="R34" s="928"/>
      <c r="S34" s="928"/>
      <c r="T34" s="928"/>
      <c r="U34" s="928"/>
      <c r="V34" s="928"/>
      <c r="W34" s="928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4" t="s">
        <v>843</v>
      </c>
      <c r="G35" s="928" t="s">
        <v>661</v>
      </c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Z35" s="26"/>
    </row>
    <row r="36" spans="5:28" ht="12" customHeight="1">
      <c r="E36" s="79"/>
      <c r="F36" s="62"/>
      <c r="G36" s="928" t="s">
        <v>751</v>
      </c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Z36" s="26">
        <f>IF(C35="x",1,0)</f>
        <v>0</v>
      </c>
      <c r="AA36" s="27">
        <f t="shared" si="1"/>
        <v>0</v>
      </c>
      <c r="AB36" s="63">
        <f>SUM(AA28:AA37)</f>
        <v>0</v>
      </c>
    </row>
    <row r="37" spans="3:28" ht="13.5" customHeight="1">
      <c r="C37" s="56"/>
      <c r="D37" s="65"/>
      <c r="E37" s="714" t="s">
        <v>845</v>
      </c>
      <c r="F37" s="26"/>
      <c r="G37" s="26" t="s">
        <v>901</v>
      </c>
      <c r="H37" s="26"/>
      <c r="I37" s="26"/>
      <c r="J37" s="26"/>
      <c r="K37" s="26"/>
      <c r="L37" s="458"/>
      <c r="M37" s="458"/>
      <c r="N37" s="458"/>
      <c r="O37" s="458"/>
      <c r="P37" s="458"/>
      <c r="Q37" s="458"/>
      <c r="R37" s="458"/>
      <c r="S37" s="458"/>
      <c r="T37" s="458"/>
      <c r="U37" s="924"/>
      <c r="V37" s="924"/>
      <c r="W37" s="924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4" t="s">
        <v>847</v>
      </c>
      <c r="F38" s="26"/>
      <c r="G38" s="26" t="s">
        <v>229</v>
      </c>
      <c r="H38" s="26"/>
      <c r="I38" s="26"/>
      <c r="J38" s="26"/>
      <c r="K38" s="26"/>
      <c r="L38" s="458"/>
      <c r="M38" s="458"/>
      <c r="N38" s="458"/>
      <c r="O38" s="458"/>
      <c r="P38" s="458"/>
      <c r="Q38" s="458"/>
      <c r="R38" s="458"/>
      <c r="S38" s="458"/>
      <c r="T38" s="458"/>
      <c r="U38" s="924"/>
      <c r="V38" s="924"/>
      <c r="W38" s="924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4" t="s">
        <v>848</v>
      </c>
      <c r="F39" s="26"/>
      <c r="G39" s="26" t="s">
        <v>230</v>
      </c>
      <c r="H39" s="26"/>
      <c r="I39" s="26"/>
      <c r="J39" s="26"/>
      <c r="K39" s="26"/>
      <c r="L39" s="458"/>
      <c r="M39" s="458"/>
      <c r="N39" s="458"/>
      <c r="O39" s="458"/>
      <c r="P39" s="458"/>
      <c r="Q39" s="458"/>
      <c r="R39" s="458"/>
      <c r="S39" s="458"/>
      <c r="T39" s="458"/>
      <c r="U39" s="924"/>
      <c r="V39" s="924"/>
      <c r="W39" s="924"/>
      <c r="Z39" s="26">
        <f>IF(C39="x",1,0)</f>
        <v>0</v>
      </c>
      <c r="AA39" s="27">
        <f t="shared" si="1"/>
        <v>0</v>
      </c>
      <c r="AB39" s="63"/>
    </row>
    <row r="40" spans="2:27" ht="6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0</v>
      </c>
    </row>
    <row r="41" spans="2:24" s="26" customFormat="1" ht="13.5" customHeight="1">
      <c r="B41" s="922" t="s">
        <v>752</v>
      </c>
      <c r="C41" s="922"/>
      <c r="D41" s="922"/>
      <c r="E41" s="922"/>
      <c r="F41" s="922"/>
      <c r="G41" s="922"/>
      <c r="H41" s="922"/>
      <c r="I41" s="922"/>
      <c r="J41" s="922"/>
      <c r="K41" s="922"/>
      <c r="L41" s="922"/>
      <c r="M41" s="922"/>
      <c r="N41" s="922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923">
        <f>alapadatok!M183</f>
        <v>2013</v>
      </c>
      <c r="C43" s="923"/>
      <c r="D43" s="69"/>
      <c r="E43" s="70" t="s">
        <v>732</v>
      </c>
      <c r="F43" s="920"/>
      <c r="G43" s="920"/>
      <c r="H43" s="920"/>
      <c r="I43" s="920"/>
      <c r="J43" s="920"/>
      <c r="K43" s="920"/>
      <c r="L43" s="69"/>
      <c r="M43" s="70" t="s">
        <v>733</v>
      </c>
      <c r="N43" s="923"/>
      <c r="O43" s="923"/>
      <c r="P43" s="929" t="s">
        <v>753</v>
      </c>
      <c r="Q43" s="929"/>
      <c r="R43" s="737">
        <f>alapadatok!P183</f>
        <v>2013</v>
      </c>
      <c r="S43" s="70" t="s">
        <v>732</v>
      </c>
      <c r="T43" s="737"/>
      <c r="U43" s="70" t="s">
        <v>733</v>
      </c>
      <c r="V43" s="737"/>
      <c r="W43" s="70" t="s">
        <v>754</v>
      </c>
      <c r="X43" s="71">
        <f>IF(B43="",0,1)</f>
        <v>1</v>
      </c>
      <c r="Y43" s="71">
        <f>IF(F43="",0,1)</f>
        <v>0</v>
      </c>
      <c r="Z43" s="71">
        <f>IF(N43="",0,1)</f>
        <v>0</v>
      </c>
      <c r="AA43" s="71">
        <f>IF(X43+Y43+Z43=3,1,0)</f>
        <v>0</v>
      </c>
      <c r="AB43" s="70"/>
      <c r="AC43" s="71">
        <f>IF(R43="",0,1)</f>
        <v>1</v>
      </c>
      <c r="AD43" s="71">
        <f>IF(T43="",0,1)</f>
        <v>0</v>
      </c>
      <c r="AE43" s="71">
        <f>IF(V43="",0,1)</f>
        <v>0</v>
      </c>
      <c r="AF43" s="71">
        <f>IF(AC43+AD43+AE43=3,1,0)</f>
        <v>0</v>
      </c>
      <c r="AG43" s="68">
        <f>SUM(X43:AF44)</f>
        <v>2</v>
      </c>
      <c r="AK43" s="801"/>
      <c r="AL43" s="802" t="s">
        <v>64</v>
      </c>
      <c r="AM43" s="801"/>
      <c r="AN43" s="827" t="s">
        <v>189</v>
      </c>
      <c r="AO43" s="828"/>
      <c r="AP43" s="828"/>
      <c r="AQ43" s="829"/>
      <c r="AR43" s="830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31"/>
      <c r="AR44" s="832"/>
    </row>
    <row r="45" spans="1:44" s="74" customFormat="1" ht="15" customHeight="1" thickBot="1">
      <c r="A45" s="65"/>
      <c r="B45" s="72" t="s">
        <v>755</v>
      </c>
      <c r="C45" s="918" t="s">
        <v>756</v>
      </c>
      <c r="D45" s="918"/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8"/>
      <c r="AD45" s="918"/>
      <c r="AE45" s="918"/>
      <c r="AF45" s="918"/>
      <c r="AK45" s="819"/>
      <c r="AL45" s="819" t="str">
        <f>CONCATENATE(B43,".",F43,".",N43)</f>
        <v>2013..</v>
      </c>
      <c r="AM45" s="819"/>
      <c r="AN45" s="833" t="s">
        <v>190</v>
      </c>
      <c r="AO45" s="834"/>
      <c r="AP45" s="65"/>
      <c r="AQ45" s="79"/>
      <c r="AR45" s="835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19"/>
      <c r="AL46" s="819"/>
      <c r="AM46" s="819"/>
      <c r="AN46" s="836"/>
      <c r="AO46" s="834"/>
      <c r="AP46" s="65"/>
      <c r="AQ46" s="79"/>
      <c r="AR46" s="835"/>
    </row>
    <row r="47" spans="1:44" s="74" customFormat="1" ht="11.25" customHeight="1" thickBot="1">
      <c r="A47" s="65"/>
      <c r="B47" s="64"/>
      <c r="C47" s="56"/>
      <c r="E47" s="714" t="s">
        <v>815</v>
      </c>
      <c r="G47" s="928" t="s">
        <v>757</v>
      </c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19"/>
      <c r="AL47" s="819" t="str">
        <f>CONCATENATE(R43,".",T43,".",V43)</f>
        <v>2013..</v>
      </c>
      <c r="AM47" s="819"/>
      <c r="AN47" s="841" t="e">
        <f>AL47-AL45+1</f>
        <v>#VALUE!</v>
      </c>
      <c r="AO47" s="834"/>
      <c r="AP47" s="65"/>
      <c r="AQ47" s="79"/>
      <c r="AR47" s="832"/>
    </row>
    <row r="48" spans="1:44" s="74" customFormat="1" ht="10.5" customHeight="1" thickBot="1">
      <c r="A48" s="65"/>
      <c r="B48" s="64"/>
      <c r="C48" s="56"/>
      <c r="E48" s="714" t="s">
        <v>817</v>
      </c>
      <c r="G48" s="928" t="s">
        <v>758</v>
      </c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37"/>
      <c r="AO48" s="838"/>
      <c r="AP48" s="838"/>
      <c r="AQ48" s="839"/>
      <c r="AR48" s="840"/>
    </row>
    <row r="49" spans="1:43" s="74" customFormat="1" ht="10.5" customHeight="1">
      <c r="A49" s="65"/>
      <c r="B49" s="64"/>
      <c r="C49" s="56"/>
      <c r="E49" s="714" t="s">
        <v>818</v>
      </c>
      <c r="G49" s="928" t="s">
        <v>759</v>
      </c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4" t="s">
        <v>820</v>
      </c>
      <c r="G50" s="928" t="s">
        <v>760</v>
      </c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8"/>
      <c r="S50" s="928"/>
      <c r="T50" s="928"/>
      <c r="U50" s="928"/>
      <c r="V50" s="928"/>
      <c r="W50" s="928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4" t="s">
        <v>822</v>
      </c>
      <c r="G51" s="928" t="s">
        <v>761</v>
      </c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8"/>
      <c r="S51" s="928"/>
      <c r="T51" s="928"/>
      <c r="U51" s="928"/>
      <c r="V51" s="928"/>
      <c r="W51" s="928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4" t="s">
        <v>840</v>
      </c>
      <c r="G52" s="928" t="s">
        <v>232</v>
      </c>
      <c r="H52" s="928"/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928" t="s">
        <v>233</v>
      </c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8"/>
      <c r="T53" s="928"/>
      <c r="U53" s="928"/>
      <c r="V53" s="928"/>
      <c r="W53" s="928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4" t="s">
        <v>841</v>
      </c>
      <c r="G54" s="928" t="s">
        <v>762</v>
      </c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4" t="s">
        <v>843</v>
      </c>
      <c r="G55" s="928" t="s">
        <v>763</v>
      </c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4" t="s">
        <v>845</v>
      </c>
      <c r="G56" s="928" t="s">
        <v>764</v>
      </c>
      <c r="H56" s="928"/>
      <c r="I56" s="928"/>
      <c r="J56" s="928"/>
      <c r="K56" s="928"/>
      <c r="L56" s="928"/>
      <c r="M56" s="928"/>
      <c r="N56" s="928"/>
      <c r="O56" s="928"/>
      <c r="P56" s="928"/>
      <c r="Q56" s="928"/>
      <c r="R56" s="928"/>
      <c r="S56" s="928"/>
      <c r="T56" s="928"/>
      <c r="U56" s="928"/>
      <c r="V56" s="928"/>
      <c r="W56" s="928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4" t="s">
        <v>847</v>
      </c>
      <c r="G57" s="928" t="s">
        <v>463</v>
      </c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928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4" t="s">
        <v>848</v>
      </c>
      <c r="G58" s="928" t="s">
        <v>900</v>
      </c>
      <c r="H58" s="928"/>
      <c r="I58" s="928"/>
      <c r="J58" s="928"/>
      <c r="K58" s="928"/>
      <c r="L58" s="928"/>
      <c r="M58" s="928"/>
      <c r="N58" s="928"/>
      <c r="O58" s="928"/>
      <c r="P58" s="928"/>
      <c r="Q58" s="928"/>
      <c r="R58" s="928"/>
      <c r="S58" s="928"/>
      <c r="T58" s="928"/>
      <c r="U58" s="928"/>
      <c r="V58" s="928"/>
      <c r="W58" s="928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4" t="s">
        <v>849</v>
      </c>
      <c r="G59" s="928" t="s">
        <v>899</v>
      </c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28"/>
      <c r="V59" s="928"/>
      <c r="W59" s="928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4" t="s">
        <v>855</v>
      </c>
      <c r="G60" s="928" t="s">
        <v>898</v>
      </c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4" t="s">
        <v>856</v>
      </c>
      <c r="G61" s="928" t="s">
        <v>765</v>
      </c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4" t="s">
        <v>857</v>
      </c>
      <c r="G62" s="928" t="s">
        <v>766</v>
      </c>
      <c r="H62" s="928"/>
      <c r="I62" s="928"/>
      <c r="J62" s="458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458"/>
      <c r="V62" s="458"/>
      <c r="W62" s="458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767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218</v>
      </c>
      <c r="E66" s="83" t="s">
        <v>220</v>
      </c>
      <c r="G66" s="83" t="s">
        <v>221</v>
      </c>
      <c r="I66" s="83" t="s">
        <v>222</v>
      </c>
      <c r="J66" s="84"/>
      <c r="K66" s="83" t="s">
        <v>768</v>
      </c>
      <c r="L66" s="84"/>
      <c r="M66" s="83" t="s">
        <v>769</v>
      </c>
      <c r="O66" s="83" t="s">
        <v>770</v>
      </c>
      <c r="Q66" s="83" t="s">
        <v>231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IF(E_LAP!N33&gt;0,"X","")</f>
      </c>
      <c r="L68" s="85"/>
      <c r="M68" s="86">
        <f>IF('F.LAP'!K24+'F.LAP'!K27+'F.LAP'!K29+'F.LAP'!K31+'F.LAP'!K35+'F.LAP'!K37+'F.LAP'!K39=0,"","X")</f>
      </c>
      <c r="O68" s="86">
        <f>IF('G.LAP'!Z54=0,"","X")</f>
      </c>
      <c r="Q68" s="86">
        <f>IF('H.LAP'!AC18="","","X")</f>
      </c>
      <c r="R68" s="81"/>
      <c r="W68" s="85"/>
      <c r="AF68" s="65" t="s">
        <v>771</v>
      </c>
      <c r="AG68" s="65" t="s">
        <v>772</v>
      </c>
      <c r="AQ68" s="79"/>
    </row>
    <row r="69" spans="3:43" s="65" customFormat="1" ht="3" customHeight="1">
      <c r="C69" s="87" t="s">
        <v>773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774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968" t="s">
        <v>89</v>
      </c>
      <c r="D74" s="968"/>
      <c r="E74" s="968"/>
      <c r="F74" s="968"/>
      <c r="G74" s="968"/>
      <c r="H74" s="968"/>
      <c r="I74" s="968"/>
      <c r="J74" s="968"/>
      <c r="K74" s="963"/>
      <c r="L74" s="963"/>
      <c r="M74" s="963"/>
      <c r="N74" s="963"/>
      <c r="O74" s="963"/>
      <c r="P74" s="963"/>
      <c r="Q74" s="963"/>
      <c r="R74" s="963"/>
      <c r="S74" s="963"/>
      <c r="T74" s="963"/>
      <c r="U74" s="963"/>
      <c r="V74" s="963"/>
      <c r="W74" s="963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67" t="s">
        <v>775</v>
      </c>
      <c r="D76" s="967"/>
      <c r="E76" s="967"/>
      <c r="F76" s="967"/>
      <c r="G76" s="967"/>
      <c r="H76" s="961"/>
      <c r="I76" s="961"/>
      <c r="J76" s="961"/>
      <c r="K76" s="961"/>
      <c r="L76" s="961"/>
      <c r="M76" s="961"/>
      <c r="N76" s="961"/>
      <c r="O76" s="961"/>
      <c r="P76" s="961"/>
      <c r="Q76" s="93"/>
      <c r="R76" s="94" t="s">
        <v>776</v>
      </c>
      <c r="S76" s="917"/>
      <c r="T76" s="917"/>
      <c r="U76" s="917"/>
      <c r="V76" s="917"/>
      <c r="W76" s="95"/>
      <c r="X76" s="95"/>
      <c r="Z76" s="96">
        <f>IF(H76="",0,1)</f>
        <v>0</v>
      </c>
      <c r="AA76" s="96">
        <f>IF(S76="",0,1)</f>
        <v>0</v>
      </c>
      <c r="AF76" s="26">
        <f>Z76+AA76</f>
        <v>0</v>
      </c>
    </row>
    <row r="77" spans="3:24" s="26" customFormat="1" ht="13.5" customHeight="1" hidden="1">
      <c r="C77" s="965" t="s">
        <v>383</v>
      </c>
      <c r="D77" s="965"/>
      <c r="E77" s="965"/>
      <c r="F77" s="965"/>
      <c r="G77" s="965"/>
      <c r="H77" s="965"/>
      <c r="I77" s="966">
        <f>IF(alapadatok!D18="","",alapadatok!D18)</f>
      </c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7"/>
    </row>
    <row r="78" spans="3:32" s="26" customFormat="1" ht="13.5" customHeight="1">
      <c r="C78" s="964" t="s">
        <v>234</v>
      </c>
      <c r="D78" s="964"/>
      <c r="E78" s="964"/>
      <c r="F78" s="964"/>
      <c r="G78" s="964"/>
      <c r="H78" s="964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777</v>
      </c>
      <c r="D79" s="99"/>
      <c r="E79" s="99"/>
      <c r="F79" s="99"/>
      <c r="G79" s="99"/>
      <c r="H79" s="99"/>
      <c r="I79" s="99"/>
      <c r="J79" s="99"/>
      <c r="K79" s="961"/>
      <c r="L79" s="961"/>
      <c r="M79" s="961"/>
      <c r="N79" s="961"/>
      <c r="O79" s="961"/>
      <c r="P79" s="961"/>
      <c r="Q79" s="961"/>
      <c r="R79" s="962" t="s">
        <v>778</v>
      </c>
      <c r="S79" s="962"/>
      <c r="T79" s="800">
        <v>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0</v>
      </c>
      <c r="AD79" s="26">
        <f>IF(AD82&lt;0,6,1)</f>
        <v>6</v>
      </c>
      <c r="AF79" s="26">
        <f>Z79</f>
        <v>0</v>
      </c>
      <c r="AK79" s="423" t="s">
        <v>638</v>
      </c>
    </row>
    <row r="80" spans="2:37" s="26" customFormat="1" ht="12.75" customHeight="1" hidden="1">
      <c r="B80" s="65"/>
      <c r="C80" s="970" t="s">
        <v>371</v>
      </c>
      <c r="D80" s="970"/>
      <c r="E80" s="970"/>
      <c r="F80" s="970"/>
      <c r="G80" s="970"/>
      <c r="H80" s="970"/>
      <c r="I80" s="970"/>
      <c r="J80" s="99"/>
      <c r="K80" s="973" t="s">
        <v>67</v>
      </c>
      <c r="L80" s="973"/>
      <c r="M80" s="973"/>
      <c r="N80" s="973"/>
      <c r="O80" s="973"/>
      <c r="P80" s="973"/>
      <c r="Q80" s="973"/>
      <c r="R80" s="973"/>
      <c r="S80" s="973"/>
      <c r="T80" s="973"/>
      <c r="U80" s="973"/>
      <c r="V80" s="973"/>
      <c r="W80" s="973"/>
      <c r="X80" s="69"/>
      <c r="AF80" s="26">
        <f>AA79</f>
        <v>1</v>
      </c>
      <c r="AG80" s="26">
        <f>AA79</f>
        <v>1</v>
      </c>
      <c r="AK80" s="424"/>
    </row>
    <row r="81" spans="2:37" s="26" customFormat="1" ht="12" customHeight="1">
      <c r="B81" s="65"/>
      <c r="C81" s="972" t="s">
        <v>779</v>
      </c>
      <c r="D81" s="972"/>
      <c r="E81" s="972"/>
      <c r="F81" s="972"/>
      <c r="G81" s="972"/>
      <c r="H81" s="972"/>
      <c r="I81" s="972"/>
      <c r="J81" s="99"/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  <c r="V81" s="974"/>
      <c r="W81" s="974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5" t="s">
        <v>141</v>
      </c>
    </row>
    <row r="82" spans="2:37" s="26" customFormat="1" ht="13.5" customHeight="1" thickBot="1">
      <c r="B82" s="65"/>
      <c r="C82" s="967" t="s">
        <v>780</v>
      </c>
      <c r="D82" s="967"/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2"/>
      <c r="P82" s="975"/>
      <c r="Q82" s="975"/>
      <c r="R82" s="975"/>
      <c r="S82" s="975"/>
      <c r="T82" s="975"/>
      <c r="U82" s="975"/>
      <c r="V82" s="975"/>
      <c r="W82" s="975"/>
      <c r="X82" s="88"/>
      <c r="Z82" s="26">
        <f>IF(P82="",0,1)</f>
        <v>0</v>
      </c>
      <c r="AC82" s="26" t="str">
        <f>LEFT(T79,8)</f>
        <v>0</v>
      </c>
      <c r="AD82" s="26">
        <f>AC82-AD81</f>
        <v>-30000000</v>
      </c>
      <c r="AF82" s="26">
        <f>Z82</f>
        <v>0</v>
      </c>
      <c r="AG82" s="26">
        <f>Z82</f>
        <v>0</v>
      </c>
      <c r="AK82" s="96" t="s">
        <v>142</v>
      </c>
    </row>
    <row r="83" spans="2:24" s="26" customFormat="1" ht="13.5" customHeight="1" hidden="1" thickBot="1">
      <c r="B83" s="65"/>
      <c r="C83" s="972"/>
      <c r="D83" s="972"/>
      <c r="E83" s="972"/>
      <c r="F83" s="972"/>
      <c r="G83" s="972"/>
      <c r="H83" s="972"/>
      <c r="I83" s="972"/>
      <c r="J83" s="99"/>
      <c r="K83" s="976" t="s">
        <v>373</v>
      </c>
      <c r="L83" s="976"/>
      <c r="M83" s="976"/>
      <c r="N83" s="976"/>
      <c r="O83" s="976"/>
      <c r="P83" s="976"/>
      <c r="Q83" s="976"/>
      <c r="R83" s="976"/>
      <c r="S83" s="976"/>
      <c r="T83" s="976"/>
      <c r="U83" s="976"/>
      <c r="V83" s="976"/>
      <c r="W83" s="976"/>
      <c r="X83" s="88"/>
    </row>
    <row r="84" spans="2:42" s="26" customFormat="1" ht="14.25" customHeight="1" thickBot="1">
      <c r="B84" s="65"/>
      <c r="C84" s="967" t="s">
        <v>68</v>
      </c>
      <c r="D84" s="967"/>
      <c r="E84" s="967"/>
      <c r="F84" s="967"/>
      <c r="G84" s="967"/>
      <c r="H84" s="967"/>
      <c r="I84" s="967"/>
      <c r="J84" s="967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921" t="s">
        <v>8</v>
      </c>
      <c r="AL84" s="915"/>
      <c r="AM84" s="915"/>
      <c r="AN84" s="915"/>
      <c r="AO84" s="915"/>
      <c r="AP84" s="916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0"/>
      <c r="X86" s="61"/>
    </row>
    <row r="87" spans="2:24" s="104" customFormat="1" ht="14.25" customHeight="1">
      <c r="B87" s="105"/>
      <c r="C87" s="969" t="s">
        <v>69</v>
      </c>
      <c r="D87" s="969"/>
      <c r="E87" s="969"/>
      <c r="F87" s="969"/>
      <c r="G87" s="969"/>
      <c r="H87" s="969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980"/>
      <c r="T87" s="980"/>
      <c r="U87" s="980"/>
      <c r="V87" s="980"/>
      <c r="W87" s="980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67" t="s">
        <v>70</v>
      </c>
      <c r="D89" s="967"/>
      <c r="E89" s="967"/>
      <c r="F89" s="967"/>
      <c r="G89" s="967"/>
      <c r="H89" s="967"/>
      <c r="I89" s="967"/>
      <c r="J89" s="967"/>
      <c r="K89" s="971"/>
      <c r="L89" s="971"/>
      <c r="M89" s="971"/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972" t="s">
        <v>71</v>
      </c>
      <c r="D90" s="972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102"/>
      <c r="P90" s="978"/>
      <c r="Q90" s="978"/>
      <c r="R90" s="978"/>
      <c r="S90" s="978"/>
      <c r="T90" s="978"/>
      <c r="U90" s="978"/>
      <c r="V90" s="978"/>
      <c r="W90" s="978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972" t="s">
        <v>235</v>
      </c>
      <c r="D91" s="972"/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99"/>
      <c r="P91" s="978"/>
      <c r="Q91" s="978"/>
      <c r="R91" s="978"/>
      <c r="S91" s="978"/>
      <c r="T91" s="978"/>
      <c r="U91" s="978"/>
      <c r="V91" s="978"/>
      <c r="W91" s="978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972" t="s">
        <v>236</v>
      </c>
      <c r="D92" s="972"/>
      <c r="E92" s="972"/>
      <c r="F92" s="972"/>
      <c r="G92" s="972"/>
      <c r="H92" s="972"/>
      <c r="I92" s="972"/>
      <c r="J92" s="972"/>
      <c r="K92" s="972"/>
      <c r="L92" s="972"/>
      <c r="M92" s="972"/>
      <c r="N92" s="972"/>
      <c r="O92" s="99"/>
      <c r="P92" s="982"/>
      <c r="Q92" s="983"/>
      <c r="R92" s="983"/>
      <c r="S92" s="983"/>
      <c r="T92" s="983"/>
      <c r="U92" s="983"/>
      <c r="V92" s="983"/>
      <c r="W92" s="983"/>
      <c r="X92" s="67"/>
      <c r="AF92" s="27">
        <f>SUM(AF74:AF91)</f>
        <v>3</v>
      </c>
      <c r="AG92" s="27">
        <f>SUM(AG74:AG91)</f>
        <v>7</v>
      </c>
    </row>
    <row r="93" spans="3:27" s="96" customFormat="1" ht="12.75" customHeight="1" hidden="1">
      <c r="C93" s="977" t="s">
        <v>781</v>
      </c>
      <c r="D93" s="977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109"/>
      <c r="P93" s="110" t="s">
        <v>373</v>
      </c>
      <c r="Q93" s="110"/>
      <c r="R93" s="111" t="s">
        <v>732</v>
      </c>
      <c r="S93" s="111"/>
      <c r="T93" s="110" t="s">
        <v>373</v>
      </c>
      <c r="U93" s="111" t="s">
        <v>733</v>
      </c>
      <c r="V93" s="110" t="s">
        <v>373</v>
      </c>
      <c r="W93" s="111" t="s">
        <v>782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77" t="s">
        <v>783</v>
      </c>
      <c r="D94" s="977"/>
      <c r="E94" s="977"/>
      <c r="F94" s="977"/>
      <c r="G94" s="977"/>
      <c r="H94" s="977"/>
      <c r="I94" s="977"/>
      <c r="J94" s="977"/>
      <c r="K94" s="977"/>
      <c r="L94" s="977"/>
      <c r="M94" s="977"/>
      <c r="N94" s="977"/>
      <c r="O94" s="109"/>
      <c r="P94" s="110" t="s">
        <v>373</v>
      </c>
      <c r="Q94" s="110"/>
      <c r="R94" s="111" t="s">
        <v>732</v>
      </c>
      <c r="S94" s="111"/>
      <c r="T94" s="110" t="s">
        <v>373</v>
      </c>
      <c r="U94" s="111" t="s">
        <v>733</v>
      </c>
      <c r="V94" s="110" t="s">
        <v>373</v>
      </c>
      <c r="W94" s="111" t="s">
        <v>782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77" t="s">
        <v>784</v>
      </c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109"/>
      <c r="P95" s="110"/>
      <c r="Q95" s="110"/>
      <c r="R95" s="111" t="s">
        <v>732</v>
      </c>
      <c r="S95" s="111" t="s">
        <v>373</v>
      </c>
      <c r="T95" s="110"/>
      <c r="U95" s="111" t="s">
        <v>733</v>
      </c>
      <c r="V95" s="110"/>
      <c r="W95" s="111" t="s">
        <v>782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981"/>
      <c r="D96" s="981"/>
      <c r="E96" s="981"/>
      <c r="F96" s="981"/>
      <c r="G96" s="981"/>
      <c r="H96" s="981"/>
      <c r="I96" s="981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981"/>
      <c r="D97" s="981"/>
      <c r="E97" s="981"/>
      <c r="F97" s="981"/>
      <c r="G97" s="981"/>
      <c r="H97" s="981"/>
      <c r="I97" s="981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785</v>
      </c>
      <c r="AH98" s="27">
        <f>MAX(AF92:AG92)</f>
        <v>7</v>
      </c>
      <c r="AI98" s="63">
        <f>IF(AH98=13,1,0)</f>
        <v>0</v>
      </c>
    </row>
    <row r="99" spans="5:33" ht="11.25" customHeight="1">
      <c r="E99" s="27">
        <f>IF('A.1- LAP'!V22+'A.1- LAP'!V23+'A.1- LAP'!V24+'A.1- LAP'!V25&gt;0,"(Az adóalap levezetendő az A-1 jelű betétlapon)","")</f>
      </c>
      <c r="AF99" s="26"/>
      <c r="AG99" s="26"/>
    </row>
    <row r="100" spans="2:33" ht="12.75" customHeight="1">
      <c r="B100" s="466" t="s">
        <v>175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968" t="s">
        <v>662</v>
      </c>
      <c r="F102" s="968"/>
      <c r="G102" s="968"/>
      <c r="H102" s="968"/>
      <c r="I102" s="968"/>
      <c r="J102" s="968"/>
      <c r="K102" s="968"/>
      <c r="L102" s="968"/>
      <c r="M102" s="968"/>
      <c r="N102" s="968"/>
      <c r="O102" s="968"/>
      <c r="P102" s="968"/>
      <c r="Q102" s="968"/>
      <c r="R102" s="968"/>
      <c r="S102" s="968"/>
      <c r="T102" s="968"/>
      <c r="U102" s="968"/>
      <c r="V102" s="968"/>
      <c r="W102" s="968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968" t="s">
        <v>663</v>
      </c>
      <c r="F104" s="968"/>
      <c r="G104" s="968"/>
      <c r="H104" s="968"/>
      <c r="I104" s="968"/>
      <c r="J104" s="968"/>
      <c r="K104" s="968"/>
      <c r="L104" s="968"/>
      <c r="M104" s="968"/>
      <c r="N104" s="968"/>
      <c r="O104" s="968"/>
      <c r="P104" s="968"/>
      <c r="Q104" s="968"/>
      <c r="R104" s="968"/>
      <c r="S104" s="968"/>
      <c r="T104" s="968"/>
      <c r="U104" s="968"/>
      <c r="V104" s="968"/>
      <c r="W104" s="968"/>
    </row>
    <row r="105" s="26" customFormat="1" ht="3" customHeight="1"/>
    <row r="106" spans="3:30" s="26" customFormat="1" ht="13.5" customHeight="1">
      <c r="C106" s="114"/>
      <c r="D106" s="115"/>
      <c r="E106" s="968" t="s">
        <v>72</v>
      </c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968" t="s">
        <v>237</v>
      </c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968" t="s">
        <v>464</v>
      </c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964"/>
      <c r="D111" s="964"/>
      <c r="E111" s="964"/>
      <c r="F111" s="964"/>
      <c r="G111" s="964"/>
      <c r="H111" s="964"/>
      <c r="I111" s="979"/>
      <c r="J111" s="979"/>
      <c r="K111" s="979"/>
      <c r="L111" s="979"/>
      <c r="M111" s="979"/>
      <c r="N111" s="979"/>
      <c r="O111" s="979"/>
      <c r="P111" s="979"/>
      <c r="Q111" s="979"/>
      <c r="R111" s="979"/>
      <c r="S111" s="979"/>
      <c r="T111" s="979"/>
      <c r="U111" s="979"/>
      <c r="V111" s="979"/>
      <c r="W111" s="979"/>
      <c r="X111" s="97"/>
    </row>
    <row r="112" spans="3:30" s="26" customFormat="1" ht="16.5" customHeight="1" hidden="1">
      <c r="C112" s="114">
        <f>IF(AD112=0,"","X")</f>
      </c>
      <c r="D112" s="99"/>
      <c r="E112" s="968" t="s">
        <v>469</v>
      </c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968" t="s">
        <v>786</v>
      </c>
      <c r="F113" s="968"/>
      <c r="G113" s="968"/>
      <c r="H113" s="968"/>
      <c r="I113" s="968"/>
      <c r="J113" s="968"/>
      <c r="K113" s="968"/>
      <c r="L113" s="968"/>
      <c r="M113" s="968"/>
      <c r="N113" s="968"/>
      <c r="O113" s="968"/>
      <c r="P113" s="968"/>
      <c r="Q113" s="968"/>
      <c r="R113" s="968"/>
      <c r="S113" s="968"/>
      <c r="T113" s="968"/>
      <c r="U113" s="968"/>
      <c r="V113" s="968"/>
      <c r="W113" s="968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968" t="s">
        <v>470</v>
      </c>
      <c r="F115" s="968"/>
      <c r="G115" s="968"/>
      <c r="H115" s="968"/>
      <c r="I115" s="968"/>
      <c r="J115" s="968"/>
      <c r="K115" s="968"/>
      <c r="L115" s="968"/>
      <c r="M115" s="968"/>
      <c r="N115" s="968"/>
      <c r="O115" s="968"/>
      <c r="P115" s="968"/>
      <c r="Q115" s="968"/>
      <c r="R115" s="968"/>
      <c r="S115" s="968"/>
      <c r="T115" s="968"/>
      <c r="U115" s="968"/>
      <c r="V115" s="968"/>
      <c r="W115" s="968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968" t="s">
        <v>787</v>
      </c>
      <c r="F116" s="968"/>
      <c r="G116" s="968"/>
      <c r="H116" s="968"/>
      <c r="I116" s="968"/>
      <c r="J116" s="968"/>
      <c r="K116" s="968"/>
      <c r="L116" s="968"/>
      <c r="M116" s="968"/>
      <c r="N116" s="968"/>
      <c r="O116" s="968"/>
      <c r="P116" s="968"/>
      <c r="Q116" s="968"/>
      <c r="R116" s="968"/>
      <c r="S116" s="968"/>
      <c r="T116" s="968"/>
      <c r="U116" s="968"/>
      <c r="V116" s="968"/>
      <c r="W116" s="968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7" ht="4.5" customHeight="1"/>
    <row r="138" spans="2:28" ht="12" customHeight="1">
      <c r="B138" s="457">
        <f>SUM(B140:B146)+'F.LAP'!A55</f>
        <v>2</v>
      </c>
      <c r="C138" s="122" t="str">
        <f>IF(B138=0,"E L L E N Ő R Z Ö T T","H I B Á S")</f>
        <v>H I B Á S</v>
      </c>
      <c r="D138" s="122"/>
      <c r="M138" s="123" t="str">
        <f>IF(Y138=0,""," VAN HIBÁS LAP !")</f>
        <v> VAN HIBÁS LAP !</v>
      </c>
      <c r="N138" s="123"/>
      <c r="O138" s="123"/>
      <c r="W138" s="124">
        <f>IF(C138="E L L E N Ő R Z Ö T T",0,1)</f>
        <v>1</v>
      </c>
      <c r="X138" s="125"/>
      <c r="Y138" s="736">
        <f>W138+'2. oldal'!K100+'A.LAP'!M46+'F.LAP'!N55+B_LAP!M46+C_LAP!M43+D_LAP!M45+E_LAP!M61+'A.1- LAP'!A41+'G.LAP'!A60</f>
        <v>1</v>
      </c>
      <c r="AB138" s="27">
        <f>AC115+AC112+AI98+AI62+AG43+AB36</f>
        <v>4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57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57"/>
      <c r="C144" s="60"/>
      <c r="D144" s="60"/>
    </row>
    <row r="145" spans="2:4" ht="13.5" customHeight="1">
      <c r="B145" s="457">
        <f>IF(C145="",0,1)</f>
        <v>1</v>
      </c>
      <c r="C145" s="60" t="str">
        <f>IF(AA40=1,"","Hiba  1. Pont: Jelölje a bevallási jellegét / csak egyet jelöljön!")</f>
        <v>Hiba  1. Pont: Jelölje a bevallási jellegét / csak egyet jelöljön!</v>
      </c>
      <c r="D145" s="60"/>
    </row>
    <row r="146" spans="2:4" ht="13.5" customHeight="1">
      <c r="B146" s="457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G62:I62"/>
    <mergeCell ref="K62:T62"/>
    <mergeCell ref="G61:W61"/>
    <mergeCell ref="G56:W56"/>
    <mergeCell ref="G57:W57"/>
    <mergeCell ref="G59:W59"/>
    <mergeCell ref="G58:W58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E116:W116"/>
    <mergeCell ref="E110:W110"/>
    <mergeCell ref="C111:H111"/>
    <mergeCell ref="I111:W111"/>
    <mergeCell ref="E112:W112"/>
    <mergeCell ref="E115:W115"/>
    <mergeCell ref="E113:W113"/>
    <mergeCell ref="K83:W83"/>
    <mergeCell ref="C86:W86"/>
    <mergeCell ref="C94:N94"/>
    <mergeCell ref="C95:N95"/>
    <mergeCell ref="C89:J89"/>
    <mergeCell ref="K89:W89"/>
    <mergeCell ref="C91:N91"/>
    <mergeCell ref="P91:W91"/>
    <mergeCell ref="C90:N90"/>
    <mergeCell ref="C93:N93"/>
    <mergeCell ref="C87:H87"/>
    <mergeCell ref="C80:I80"/>
    <mergeCell ref="C84:J84"/>
    <mergeCell ref="K84:W84"/>
    <mergeCell ref="C81:I81"/>
    <mergeCell ref="K80:W80"/>
    <mergeCell ref="C82:N82"/>
    <mergeCell ref="K81:W81"/>
    <mergeCell ref="P82:W82"/>
    <mergeCell ref="C83:I83"/>
    <mergeCell ref="K79:Q79"/>
    <mergeCell ref="R79:S79"/>
    <mergeCell ref="K74:W74"/>
    <mergeCell ref="C78:H78"/>
    <mergeCell ref="I78:W78"/>
    <mergeCell ref="C77:H77"/>
    <mergeCell ref="I77:W77"/>
    <mergeCell ref="C76:G76"/>
    <mergeCell ref="C74:J74"/>
    <mergeCell ref="H76:P76"/>
    <mergeCell ref="B11:W11"/>
    <mergeCell ref="K14:R14"/>
    <mergeCell ref="B15:W15"/>
    <mergeCell ref="B26:N26"/>
    <mergeCell ref="B12:W12"/>
    <mergeCell ref="T25:W25"/>
    <mergeCell ref="B13:W13"/>
    <mergeCell ref="B14:J14"/>
    <mergeCell ref="S14:W14"/>
    <mergeCell ref="B16:W16"/>
    <mergeCell ref="G51:W51"/>
    <mergeCell ref="G33:W33"/>
    <mergeCell ref="G28:W28"/>
    <mergeCell ref="G29:W29"/>
    <mergeCell ref="G30:W30"/>
    <mergeCell ref="G31:W31"/>
    <mergeCell ref="G32:W32"/>
    <mergeCell ref="U38:W38"/>
    <mergeCell ref="U39:W39"/>
    <mergeCell ref="C45:AF45"/>
    <mergeCell ref="N43:O43"/>
    <mergeCell ref="F43:K43"/>
    <mergeCell ref="AK84:AP84"/>
    <mergeCell ref="G47:W47"/>
    <mergeCell ref="G54:W54"/>
    <mergeCell ref="S76:V76"/>
    <mergeCell ref="G55:W55"/>
    <mergeCell ref="G60:W60"/>
    <mergeCell ref="G53:W53"/>
    <mergeCell ref="G52:W52"/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BV107"/>
  <sheetViews>
    <sheetView showGridLines="0" view="pageBreakPreview" zoomScaleSheetLayoutView="100" zoomScalePageLayoutView="0" workbookViewId="0" topLeftCell="A51">
      <selection activeCell="E88" sqref="E88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6.42187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3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3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3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4" t="e">
        <f>ROUND('F.LAP'!K32/('F.LAP'!K24+'F.LAP'!K27+'F.LAP'!K29+'F.LAP'!K31)*Q18,0)/Q18</f>
        <v>#DIV/0!</v>
      </c>
      <c r="R6" s="411" t="e">
        <f>ROUND(Q6*$H$27,6)</f>
        <v>#DIV/0!</v>
      </c>
      <c r="S6" s="415">
        <f>IF('F.LAP'!K31=0,0,ROUND('F.LAP'!K32/'F.LAP'!K31*Q18,0)/Q18)</f>
        <v>0</v>
      </c>
      <c r="T6" s="412" t="e">
        <f>ROUND(R6*S6,6)</f>
        <v>#DIV/0!</v>
      </c>
      <c r="U6" s="413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6" t="e">
        <f>ROUND(('F.LAP'!K34/'F.LAP'!K33)*Q18,0)/Q18</f>
        <v>#DIV/0!</v>
      </c>
      <c r="R7" s="417" t="e">
        <f>ROUND(Q7*$H$27/2,6)</f>
        <v>#DIV/0!</v>
      </c>
      <c r="S7" s="418">
        <f>IF(B7="",0,Q7)</f>
        <v>0</v>
      </c>
      <c r="T7" s="419" t="e">
        <f>R7</f>
        <v>#DIV/0!</v>
      </c>
      <c r="U7" s="420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5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3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4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3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809</v>
      </c>
      <c r="B14" s="1000" t="s">
        <v>810</v>
      </c>
      <c r="C14" s="1000"/>
      <c r="D14" s="1000"/>
      <c r="E14" s="1000"/>
      <c r="F14" s="1000"/>
      <c r="G14" s="1000"/>
      <c r="H14" s="179"/>
      <c r="I14" s="179"/>
      <c r="J14" s="179"/>
      <c r="K14" s="179"/>
      <c r="L14" s="179"/>
      <c r="M14" s="179"/>
      <c r="N14" s="179"/>
      <c r="O14" s="158"/>
      <c r="R14" s="180" t="s">
        <v>811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1001"/>
      <c r="B15" s="1001"/>
      <c r="C15" s="1001"/>
      <c r="D15" s="1001"/>
      <c r="E15" s="1001"/>
      <c r="F15" s="1001"/>
      <c r="G15" s="1002"/>
      <c r="H15" s="994" t="s">
        <v>812</v>
      </c>
      <c r="I15" s="999" t="s">
        <v>813</v>
      </c>
      <c r="J15" s="999"/>
      <c r="K15" s="999"/>
      <c r="L15" s="999"/>
      <c r="M15" s="999"/>
      <c r="N15" s="999"/>
      <c r="O15" s="999"/>
      <c r="Q15" s="182"/>
      <c r="R15" s="180" t="s">
        <v>814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1001"/>
      <c r="B16" s="1001"/>
      <c r="C16" s="1001"/>
      <c r="D16" s="1001"/>
      <c r="E16" s="1001"/>
      <c r="F16" s="1001"/>
      <c r="G16" s="1002"/>
      <c r="H16" s="995"/>
      <c r="I16" s="999"/>
      <c r="J16" s="999"/>
      <c r="K16" s="999"/>
      <c r="L16" s="999"/>
      <c r="M16" s="999"/>
      <c r="N16" s="999"/>
      <c r="O16" s="999"/>
      <c r="Q16" s="182"/>
      <c r="R16" s="183" t="e">
        <f>H28/H23</f>
        <v>#DIV/0!</v>
      </c>
      <c r="S16" s="180" t="s">
        <v>595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815</v>
      </c>
      <c r="B17" s="1009" t="s">
        <v>816</v>
      </c>
      <c r="C17" s="1009"/>
      <c r="D17" s="1009"/>
      <c r="E17" s="1009"/>
      <c r="F17" s="1009"/>
      <c r="G17" s="1010"/>
      <c r="H17" s="377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817</v>
      </c>
      <c r="B18" s="988" t="s">
        <v>242</v>
      </c>
      <c r="C18" s="1005"/>
      <c r="D18" s="1005"/>
      <c r="E18" s="1005"/>
      <c r="F18" s="1005"/>
      <c r="G18" s="1006"/>
      <c r="H18" s="377">
        <f>IF(E_LAP!L13="",IF('1. oldal'!K68="",E_LAP!K23+E_LAP!K24,E_LAP!K29),0)</f>
        <v>0</v>
      </c>
      <c r="I18" s="992"/>
      <c r="J18" s="993"/>
      <c r="K18" s="993"/>
      <c r="L18" s="993"/>
      <c r="M18" s="993"/>
      <c r="N18" s="993"/>
      <c r="O18" s="993"/>
      <c r="P18" s="993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497">
        <f>IF(H18&gt;0,1,0)</f>
        <v>0</v>
      </c>
      <c r="AL18" s="497"/>
      <c r="AM18" s="497">
        <f>IF('1. oldal'!C102="",0,1)</f>
        <v>0</v>
      </c>
      <c r="AN18" s="164"/>
    </row>
    <row r="19" spans="1:40" ht="12.75" customHeight="1" hidden="1">
      <c r="A19" s="509" t="s">
        <v>818</v>
      </c>
      <c r="B19" s="1003" t="s">
        <v>819</v>
      </c>
      <c r="C19" s="1003"/>
      <c r="D19" s="1003"/>
      <c r="E19" s="1003"/>
      <c r="F19" s="1003"/>
      <c r="G19" s="1004"/>
      <c r="H19" s="510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1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497">
        <f>IF(H19&gt;0,1,0)</f>
        <v>0</v>
      </c>
      <c r="AL19" s="497"/>
      <c r="AM19" s="497">
        <f>IF('1. oldal'!C104="",0,1)</f>
        <v>0</v>
      </c>
      <c r="AN19" s="164"/>
    </row>
    <row r="20" spans="1:74" ht="12" customHeight="1">
      <c r="A20" s="184" t="s">
        <v>818</v>
      </c>
      <c r="B20" s="996" t="s">
        <v>73</v>
      </c>
      <c r="C20" s="996"/>
      <c r="D20" s="996"/>
      <c r="E20" s="996"/>
      <c r="F20" s="996"/>
      <c r="G20" s="997"/>
      <c r="H20" s="385"/>
      <c r="I20" s="998"/>
      <c r="J20" s="958"/>
      <c r="K20" s="958"/>
      <c r="L20" s="958"/>
      <c r="M20" s="958"/>
      <c r="N20" s="958"/>
      <c r="O20" s="958"/>
      <c r="P20" s="958"/>
      <c r="Q20" s="406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820</v>
      </c>
      <c r="B21" s="996" t="s">
        <v>823</v>
      </c>
      <c r="C21" s="996"/>
      <c r="D21" s="996"/>
      <c r="E21" s="996"/>
      <c r="F21" s="996"/>
      <c r="G21" s="997"/>
      <c r="H21" s="385"/>
      <c r="I21" s="204"/>
      <c r="J21" s="158"/>
      <c r="K21" s="158"/>
      <c r="L21" s="158"/>
      <c r="M21" s="158"/>
      <c r="N21" s="158"/>
      <c r="O21" s="158"/>
      <c r="Q21" s="194"/>
      <c r="R21" s="990" t="s">
        <v>824</v>
      </c>
      <c r="S21" s="990"/>
      <c r="T21" s="990"/>
      <c r="U21" s="990"/>
      <c r="V21" s="986" t="s">
        <v>825</v>
      </c>
      <c r="W21" s="986"/>
      <c r="X21" s="986"/>
      <c r="Y21" s="986"/>
      <c r="Z21" s="986" t="s">
        <v>826</v>
      </c>
      <c r="AA21" s="986"/>
      <c r="AB21" s="986"/>
      <c r="AC21" s="986"/>
      <c r="AD21" s="986" t="s">
        <v>827</v>
      </c>
      <c r="AE21" s="986"/>
      <c r="AF21" s="986"/>
      <c r="AG21" s="986"/>
      <c r="AH21" s="195"/>
      <c r="AI21" s="195"/>
      <c r="AJ21" s="190"/>
      <c r="AK21" s="497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822</v>
      </c>
      <c r="B22" s="996" t="s">
        <v>627</v>
      </c>
      <c r="C22" s="996"/>
      <c r="D22" s="996"/>
      <c r="E22" s="996"/>
      <c r="F22" s="996"/>
      <c r="G22" s="997"/>
      <c r="H22" s="385"/>
      <c r="I22" s="204"/>
      <c r="J22" s="158"/>
      <c r="K22" s="158"/>
      <c r="L22" s="158"/>
      <c r="M22" s="158"/>
      <c r="N22" s="158"/>
      <c r="O22" s="158"/>
      <c r="Q22" s="194"/>
      <c r="R22" s="990" t="s">
        <v>824</v>
      </c>
      <c r="S22" s="990"/>
      <c r="T22" s="990"/>
      <c r="U22" s="990"/>
      <c r="V22" s="986" t="s">
        <v>825</v>
      </c>
      <c r="W22" s="986"/>
      <c r="X22" s="986"/>
      <c r="Y22" s="986"/>
      <c r="Z22" s="986" t="s">
        <v>826</v>
      </c>
      <c r="AA22" s="986"/>
      <c r="AB22" s="986"/>
      <c r="AC22" s="986"/>
      <c r="AD22" s="986" t="s">
        <v>827</v>
      </c>
      <c r="AE22" s="986"/>
      <c r="AF22" s="986"/>
      <c r="AG22" s="986"/>
      <c r="AH22" s="195"/>
      <c r="AI22" s="195"/>
      <c r="AJ22" s="190"/>
      <c r="AK22" s="497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840</v>
      </c>
      <c r="B23" s="1007" t="s">
        <v>243</v>
      </c>
      <c r="C23" s="1007"/>
      <c r="D23" s="1007"/>
      <c r="E23" s="1007"/>
      <c r="F23" s="1007"/>
      <c r="G23" s="1008"/>
      <c r="H23" s="379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87">
        <f>H17-H18-H19-H20-H21-H22</f>
        <v>0</v>
      </c>
      <c r="S23" s="987"/>
      <c r="T23" s="987"/>
      <c r="U23" s="987"/>
      <c r="V23" s="987">
        <f>IF(('1. oldal'!C104="X"),ROUND(H17/2,0),0)</f>
        <v>0</v>
      </c>
      <c r="W23" s="987"/>
      <c r="X23" s="987"/>
      <c r="Y23" s="987"/>
      <c r="Z23" s="991">
        <f>IF('1. oldal'!C106="",0,H17*0.8)</f>
        <v>0</v>
      </c>
      <c r="AA23" s="991"/>
      <c r="AB23" s="991"/>
      <c r="AC23" s="991"/>
      <c r="AD23" s="987">
        <f>IF('1. oldal'!C102="",0,'A.LAP'!J17*1.2)+IF('1. oldal'!C108="",0,'A.LAP'!J17*1.2)</f>
        <v>0</v>
      </c>
      <c r="AE23" s="987"/>
      <c r="AF23" s="987"/>
      <c r="AG23" s="987"/>
      <c r="AH23" s="196">
        <f>SUM(AH28:AH29)</f>
        <v>0</v>
      </c>
      <c r="AI23" s="197"/>
      <c r="AJ23" s="198"/>
      <c r="AK23" s="498">
        <f>SUM(AK18:AK22)</f>
        <v>0</v>
      </c>
      <c r="AL23" s="192"/>
      <c r="AM23" s="192">
        <f>SUM(AM18:AM22)</f>
        <v>0</v>
      </c>
      <c r="AN23" s="499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841</v>
      </c>
      <c r="B24" s="996" t="s">
        <v>842</v>
      </c>
      <c r="C24" s="996"/>
      <c r="D24" s="996"/>
      <c r="E24" s="996"/>
      <c r="F24" s="996"/>
      <c r="G24" s="997"/>
      <c r="H24" s="385">
        <v>0</v>
      </c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845</v>
      </c>
      <c r="B25" s="988" t="s">
        <v>844</v>
      </c>
      <c r="C25" s="988"/>
      <c r="D25" s="988"/>
      <c r="E25" s="988"/>
      <c r="F25" s="988"/>
      <c r="G25" s="989"/>
      <c r="H25" s="385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843</v>
      </c>
      <c r="B26" s="996" t="s">
        <v>846</v>
      </c>
      <c r="C26" s="996"/>
      <c r="D26" s="996"/>
      <c r="E26" s="996"/>
      <c r="F26" s="996"/>
      <c r="G26" s="997"/>
      <c r="H26" s="385">
        <v>0</v>
      </c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85">
        <f>IF('1. oldal'!C102="",0,1)</f>
        <v>0</v>
      </c>
      <c r="AE26" s="985"/>
      <c r="AF26" s="985"/>
      <c r="AG26" s="985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845</v>
      </c>
      <c r="B27" s="1024" t="s">
        <v>244</v>
      </c>
      <c r="C27" s="1024"/>
      <c r="D27" s="1024"/>
      <c r="E27" s="1024"/>
      <c r="F27" s="1024"/>
      <c r="G27" s="1025"/>
      <c r="H27" s="377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04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85">
        <f>IF('1. oldal'!C108="",0,1)</f>
        <v>0</v>
      </c>
      <c r="AE27" s="985"/>
      <c r="AF27" s="985"/>
      <c r="AG27" s="985"/>
      <c r="AH27" s="203"/>
      <c r="AI27" s="203"/>
      <c r="AJ27" s="157" t="s">
        <v>167</v>
      </c>
      <c r="AN27" s="157" t="e">
        <f>'1. oldal'!AN47</f>
        <v>#VALUE!</v>
      </c>
      <c r="AO27" s="157" t="s">
        <v>168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847</v>
      </c>
      <c r="B28" s="988" t="s">
        <v>170</v>
      </c>
      <c r="C28" s="988"/>
      <c r="D28" s="988"/>
      <c r="E28" s="988"/>
      <c r="F28" s="988"/>
      <c r="G28" s="989"/>
      <c r="H28" s="380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1037">
        <f>IF(S27=0,1,0)</f>
        <v>1</v>
      </c>
      <c r="S28" s="1037"/>
      <c r="T28" s="1037"/>
      <c r="U28" s="1037"/>
      <c r="V28" s="985">
        <f>IF(V23=0,0,1)</f>
        <v>0</v>
      </c>
      <c r="W28" s="985"/>
      <c r="X28" s="985"/>
      <c r="Y28" s="985"/>
      <c r="Z28" s="987">
        <f>IF('1. oldal'!C106="",0,1)</f>
        <v>0</v>
      </c>
      <c r="AA28" s="987"/>
      <c r="AB28" s="987"/>
      <c r="AC28" s="987"/>
      <c r="AD28" s="985">
        <f>AD27+AD26</f>
        <v>0</v>
      </c>
      <c r="AE28" s="985"/>
      <c r="AF28" s="985"/>
      <c r="AG28" s="985"/>
      <c r="AH28" s="196">
        <f>IF('x2_oldal'!AA27="x",1,0)</f>
        <v>0</v>
      </c>
      <c r="AI28" s="190"/>
      <c r="AL28" s="157" t="s">
        <v>335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848</v>
      </c>
      <c r="B29" s="1022" t="s">
        <v>850</v>
      </c>
      <c r="C29" s="1022"/>
      <c r="D29" s="1022"/>
      <c r="E29" s="1022"/>
      <c r="F29" s="1022"/>
      <c r="G29" s="1023"/>
      <c r="H29" s="380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1047">
        <f>H17*1.2</f>
        <v>0</v>
      </c>
      <c r="AE29" s="1047"/>
      <c r="AF29" s="1047"/>
      <c r="AG29" s="1047"/>
      <c r="AH29" s="190">
        <f>IF('x2_oldal'!P28=1,1,0)</f>
        <v>0</v>
      </c>
      <c r="AI29" s="197">
        <f>IF(AI28=1,'A.LAP'!J17*1.2,"")</f>
      </c>
      <c r="AJ29" s="842" t="s">
        <v>191</v>
      </c>
      <c r="AK29" s="843">
        <f>IF(H23&lt;AL29,H28,0)</f>
        <v>0</v>
      </c>
      <c r="AL29" s="847">
        <f>alapadatok!AD26</f>
        <v>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892</v>
      </c>
      <c r="B30" s="208"/>
      <c r="C30" s="208"/>
      <c r="D30" s="208"/>
      <c r="E30" s="1011"/>
      <c r="F30" s="1011"/>
      <c r="G30" s="1012"/>
      <c r="H30" s="381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1047">
        <f>'A.LAP'!O19*0.8</f>
        <v>0</v>
      </c>
      <c r="AE30" s="1047"/>
      <c r="AF30" s="1047"/>
      <c r="AG30" s="1047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851</v>
      </c>
      <c r="B31" s="208"/>
      <c r="C31" s="208"/>
      <c r="D31" s="208"/>
      <c r="E31" s="1011"/>
      <c r="F31" s="1011"/>
      <c r="G31" s="1012"/>
      <c r="H31" s="381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1046"/>
      <c r="AE31" s="1046"/>
      <c r="AF31" s="1046"/>
      <c r="AG31" s="1046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852</v>
      </c>
      <c r="B32" s="208"/>
      <c r="C32" s="208"/>
      <c r="D32" s="208"/>
      <c r="E32" s="1011"/>
      <c r="F32" s="1011"/>
      <c r="G32" s="1012"/>
      <c r="H32" s="381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853</v>
      </c>
      <c r="B33" s="208"/>
      <c r="C33" s="208"/>
      <c r="D33" s="208"/>
      <c r="E33" s="1011"/>
      <c r="F33" s="1011"/>
      <c r="G33" s="1012"/>
      <c r="H33" s="381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854</v>
      </c>
      <c r="B34" s="208"/>
      <c r="C34" s="208"/>
      <c r="D34" s="208"/>
      <c r="E34" s="1011"/>
      <c r="F34" s="1011"/>
      <c r="G34" s="1012"/>
      <c r="H34" s="381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849</v>
      </c>
      <c r="B35" s="1005" t="s">
        <v>171</v>
      </c>
      <c r="C35" s="1005"/>
      <c r="D35" s="1005"/>
      <c r="E35" s="1005"/>
      <c r="F35" s="1005"/>
      <c r="G35" s="1006"/>
      <c r="H35" s="380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21" ht="12" customHeight="1">
      <c r="A36" s="184" t="s">
        <v>855</v>
      </c>
      <c r="B36" s="1015" t="s">
        <v>172</v>
      </c>
      <c r="C36" s="1015"/>
      <c r="D36" s="1015"/>
      <c r="E36" s="1015"/>
      <c r="F36" s="1013">
        <f>alapadatok!J26</f>
        <v>0.017</v>
      </c>
      <c r="G36" s="1014"/>
      <c r="H36" s="380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</row>
    <row r="37" spans="1:24" ht="16.5" customHeight="1">
      <c r="A37" s="184" t="s">
        <v>856</v>
      </c>
      <c r="B37" s="988" t="s">
        <v>891</v>
      </c>
      <c r="C37" s="988"/>
      <c r="D37" s="988"/>
      <c r="E37" s="988"/>
      <c r="F37" s="988"/>
      <c r="G37" s="989"/>
      <c r="H37" s="385">
        <f>IF(H23&lt;1500001,ROUND((H36/2),0),0)</f>
        <v>0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</row>
    <row r="38" spans="1:24" ht="12.75" customHeight="1" hidden="1">
      <c r="A38" s="207" t="s">
        <v>858</v>
      </c>
      <c r="B38" s="208"/>
      <c r="C38" s="208"/>
      <c r="D38" s="208"/>
      <c r="E38" s="1011"/>
      <c r="F38" s="1011"/>
      <c r="G38" s="1012"/>
      <c r="H38" s="385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859</v>
      </c>
      <c r="B39" s="208"/>
      <c r="C39" s="208"/>
      <c r="D39" s="208"/>
      <c r="E39" s="1011"/>
      <c r="F39" s="1011"/>
      <c r="G39" s="1012"/>
      <c r="H39" s="385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860</v>
      </c>
      <c r="B40" s="208"/>
      <c r="C40" s="208"/>
      <c r="D40" s="208"/>
      <c r="E40" s="1011"/>
      <c r="F40" s="1011"/>
      <c r="G40" s="1012"/>
      <c r="H40" s="385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861</v>
      </c>
      <c r="B41" s="208"/>
      <c r="C41" s="208"/>
      <c r="D41" s="208"/>
      <c r="E41" s="1011"/>
      <c r="F41" s="1011"/>
      <c r="G41" s="1012"/>
      <c r="H41" s="385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857</v>
      </c>
      <c r="B42" s="988" t="s">
        <v>74</v>
      </c>
      <c r="C42" s="988"/>
      <c r="D42" s="988"/>
      <c r="E42" s="988"/>
      <c r="F42" s="988"/>
      <c r="G42" s="989"/>
      <c r="H42" s="385">
        <v>0</v>
      </c>
      <c r="I42" s="204"/>
      <c r="J42" s="158"/>
      <c r="K42" s="158"/>
      <c r="L42" s="158"/>
      <c r="M42" s="158"/>
      <c r="N42" s="158"/>
      <c r="O42" s="158"/>
      <c r="AM42" s="421" t="s">
        <v>140</v>
      </c>
      <c r="AN42" s="421"/>
      <c r="AO42" s="422">
        <v>1</v>
      </c>
    </row>
    <row r="43" spans="1:15" ht="27.75" customHeight="1" hidden="1">
      <c r="A43" s="715" t="s">
        <v>862</v>
      </c>
      <c r="B43" s="1016" t="s">
        <v>864</v>
      </c>
      <c r="C43" s="1016"/>
      <c r="D43" s="1016"/>
      <c r="E43" s="1016"/>
      <c r="F43" s="1016"/>
      <c r="G43" s="1017"/>
      <c r="H43" s="716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862</v>
      </c>
      <c r="B44" s="988" t="s">
        <v>246</v>
      </c>
      <c r="C44" s="988"/>
      <c r="D44" s="988"/>
      <c r="E44" s="988"/>
      <c r="F44" s="988"/>
      <c r="G44" s="989"/>
      <c r="H44" s="381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865</v>
      </c>
    </row>
    <row r="45" spans="1:40" ht="14.25" customHeight="1">
      <c r="A45" s="184" t="s">
        <v>863</v>
      </c>
      <c r="B45" s="1021" t="s">
        <v>173</v>
      </c>
      <c r="C45" s="1021"/>
      <c r="D45" s="1021"/>
      <c r="E45" s="1021"/>
      <c r="F45" s="1021"/>
      <c r="G45" s="1015"/>
      <c r="H45" s="380">
        <f>IF(AI45="i",Q48,Q47)</f>
        <v>0</v>
      </c>
      <c r="I45" s="204"/>
      <c r="J45" s="158"/>
      <c r="K45" s="158"/>
      <c r="L45" s="158"/>
      <c r="M45" s="158"/>
      <c r="N45" s="158"/>
      <c r="O45" s="158"/>
      <c r="Q45" s="157" t="s">
        <v>867</v>
      </c>
      <c r="AI45" s="215" t="s">
        <v>699</v>
      </c>
      <c r="AJ45" s="216" t="s">
        <v>868</v>
      </c>
      <c r="AN45" s="231" t="e">
        <f>ROUND(((H36-H37-H42-H44)/alapadatok!J26*alapadatok!L26),0)/AN27*365*AO42</f>
        <v>#VALUE!</v>
      </c>
    </row>
    <row r="46" spans="1:29" s="729" customFormat="1" ht="13.5" customHeight="1">
      <c r="A46" s="726"/>
      <c r="B46" s="1039" t="s">
        <v>870</v>
      </c>
      <c r="C46" s="1039"/>
      <c r="D46" s="1039"/>
      <c r="E46" s="1039"/>
      <c r="F46" s="1039"/>
      <c r="G46" s="1040"/>
      <c r="H46" s="385">
        <v>0</v>
      </c>
      <c r="I46" s="727"/>
      <c r="J46" s="728"/>
      <c r="K46" s="728"/>
      <c r="L46" s="728"/>
      <c r="M46" s="728"/>
      <c r="N46" s="728"/>
      <c r="O46" s="728"/>
      <c r="Q46" s="730">
        <f>H36-H37-H42-H43-H44</f>
        <v>0</v>
      </c>
      <c r="V46" s="731"/>
      <c r="W46" s="731"/>
      <c r="X46" s="731"/>
      <c r="Y46" s="731"/>
      <c r="Z46" s="731"/>
      <c r="AA46" s="731"/>
      <c r="AB46" s="731"/>
      <c r="AC46" s="731"/>
    </row>
    <row r="47" spans="1:29" s="729" customFormat="1" ht="14.25" customHeight="1">
      <c r="A47" s="726"/>
      <c r="B47" s="1039" t="s">
        <v>872</v>
      </c>
      <c r="C47" s="1039"/>
      <c r="D47" s="1039"/>
      <c r="E47" s="1039"/>
      <c r="F47" s="1039"/>
      <c r="G47" s="1040"/>
      <c r="H47" s="385">
        <v>0</v>
      </c>
      <c r="I47" s="727"/>
      <c r="J47" s="728"/>
      <c r="K47" s="728"/>
      <c r="L47" s="728"/>
      <c r="M47" s="728"/>
      <c r="N47" s="728"/>
      <c r="O47" s="728"/>
      <c r="Q47" s="732">
        <f>IF(Q46&gt;0,Q46,0)</f>
        <v>0</v>
      </c>
      <c r="V47" s="731"/>
      <c r="W47" s="731"/>
      <c r="X47" s="731"/>
      <c r="Y47" s="731"/>
      <c r="Z47" s="731"/>
      <c r="AA47" s="731"/>
      <c r="AB47" s="731"/>
      <c r="AC47" s="731"/>
    </row>
    <row r="48" spans="1:29" s="729" customFormat="1" ht="13.5" customHeight="1">
      <c r="A48" s="726"/>
      <c r="B48" s="733" t="s">
        <v>57</v>
      </c>
      <c r="C48" s="734"/>
      <c r="D48" s="734"/>
      <c r="E48" s="1043">
        <f>IF(H48&lt;0," Töltse ki a G lapot!","")</f>
      </c>
      <c r="F48" s="1043"/>
      <c r="G48" s="1044"/>
      <c r="H48" s="380">
        <f>H45-H46-H47</f>
        <v>0</v>
      </c>
      <c r="I48" s="727"/>
      <c r="J48" s="728"/>
      <c r="K48" s="728"/>
      <c r="L48" s="728"/>
      <c r="M48" s="728"/>
      <c r="N48" s="728"/>
      <c r="O48" s="728"/>
      <c r="Q48" s="732">
        <f>IF(Q46&gt;0,ROUND(Q46/100,0)*100,0)</f>
        <v>0</v>
      </c>
      <c r="V48" s="731"/>
      <c r="W48" s="731"/>
      <c r="X48" s="731"/>
      <c r="Y48" s="731"/>
      <c r="Z48" s="731"/>
      <c r="AA48" s="731"/>
      <c r="AB48" s="731"/>
      <c r="AC48" s="731"/>
    </row>
    <row r="49" spans="1:15" ht="15" hidden="1">
      <c r="A49" s="217"/>
      <c r="B49" s="218"/>
      <c r="C49" s="218"/>
      <c r="D49" s="218"/>
      <c r="E49" s="1041"/>
      <c r="F49" s="1041"/>
      <c r="G49" s="1042"/>
      <c r="H49" s="378"/>
      <c r="I49" s="204"/>
      <c r="J49" s="158"/>
      <c r="K49" s="158"/>
      <c r="L49" s="158"/>
      <c r="M49" s="158"/>
      <c r="N49" s="158"/>
      <c r="O49" s="158"/>
    </row>
    <row r="50" spans="1:15" ht="3" customHeight="1">
      <c r="A50" s="184"/>
      <c r="B50" s="219"/>
      <c r="C50" s="219"/>
      <c r="D50" s="219"/>
      <c r="E50" s="220"/>
      <c r="F50" s="220"/>
      <c r="G50" s="220"/>
      <c r="H50" s="382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866</v>
      </c>
      <c r="B51" s="1005" t="s">
        <v>873</v>
      </c>
      <c r="C51" s="1005"/>
      <c r="D51" s="1005"/>
      <c r="E51" s="1005"/>
      <c r="F51" s="1005"/>
      <c r="G51" s="1006"/>
      <c r="H51" s="385">
        <v>0</v>
      </c>
      <c r="I51" s="1020"/>
      <c r="J51" s="1020"/>
      <c r="K51" s="1020"/>
      <c r="L51" s="1020"/>
      <c r="M51" s="1020"/>
      <c r="N51" s="1020"/>
      <c r="O51" s="1020"/>
      <c r="Q51" s="157">
        <f>Q47/2</f>
        <v>0</v>
      </c>
      <c r="AN51" s="820" t="e">
        <f>ROUND((MAX(((AN45)-AJ72),0)),-2)</f>
        <v>#VALUE!</v>
      </c>
    </row>
    <row r="52" spans="1:15" ht="12.75" customHeight="1">
      <c r="A52" s="184" t="s">
        <v>869</v>
      </c>
      <c r="B52" s="1005" t="s">
        <v>542</v>
      </c>
      <c r="C52" s="1005"/>
      <c r="D52" s="1005"/>
      <c r="E52" s="1005"/>
      <c r="F52" s="1005"/>
      <c r="G52" s="1006"/>
      <c r="H52" s="385">
        <v>0</v>
      </c>
      <c r="I52" s="1020"/>
      <c r="J52" s="1020"/>
      <c r="K52" s="1020"/>
      <c r="L52" s="1020"/>
      <c r="M52" s="1020"/>
      <c r="N52" s="1020"/>
      <c r="O52" s="1020"/>
    </row>
    <row r="53" spans="1:15" ht="12.75" customHeight="1">
      <c r="A53" s="184" t="s">
        <v>871</v>
      </c>
      <c r="B53" s="1005" t="s">
        <v>245</v>
      </c>
      <c r="C53" s="1005"/>
      <c r="D53" s="1005"/>
      <c r="E53" s="1005"/>
      <c r="F53" s="1005"/>
      <c r="G53" s="1006"/>
      <c r="H53" s="385">
        <v>0</v>
      </c>
      <c r="I53" s="1020"/>
      <c r="J53" s="1020"/>
      <c r="K53" s="1020"/>
      <c r="L53" s="1020"/>
      <c r="M53" s="1020"/>
      <c r="N53" s="1020"/>
      <c r="O53" s="1020"/>
    </row>
    <row r="54" spans="1:29" s="214" customFormat="1" ht="15" hidden="1">
      <c r="A54" s="221" t="s">
        <v>874</v>
      </c>
      <c r="B54" s="221"/>
      <c r="C54" s="221"/>
      <c r="D54" s="221"/>
      <c r="E54" s="1019" t="s">
        <v>875</v>
      </c>
      <c r="F54" s="1019"/>
      <c r="G54" s="1019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876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877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878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1028" t="s">
        <v>673</v>
      </c>
      <c r="F58" s="1028"/>
      <c r="G58" s="1028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1028" t="s">
        <v>674</v>
      </c>
      <c r="F59" s="1028"/>
      <c r="G59" s="1028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1028" t="s">
        <v>672</v>
      </c>
      <c r="F60" s="1028"/>
      <c r="G60" s="1028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902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1.5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903</v>
      </c>
      <c r="B63" s="1029" t="s">
        <v>904</v>
      </c>
      <c r="C63" s="1029"/>
      <c r="D63" s="1029"/>
      <c r="E63" s="1029"/>
      <c r="F63" s="1029"/>
      <c r="G63" s="1029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21" t="e">
        <f>AN51/2</f>
        <v>#VALUE!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1030" t="s">
        <v>905</v>
      </c>
      <c r="B65" s="1030"/>
      <c r="C65" s="1030"/>
      <c r="D65" s="1030"/>
      <c r="E65" s="735">
        <v>41821</v>
      </c>
      <c r="F65" s="230" t="s">
        <v>753</v>
      </c>
      <c r="G65" s="227"/>
      <c r="H65" s="735">
        <v>42185</v>
      </c>
      <c r="I65" s="157" t="s">
        <v>754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906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231"/>
      <c r="B67" s="232"/>
      <c r="C67" s="232"/>
      <c r="D67" s="233"/>
      <c r="E67" s="236" t="s">
        <v>907</v>
      </c>
      <c r="F67" s="230"/>
      <c r="G67" s="227"/>
      <c r="H67" s="236" t="s">
        <v>908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75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1030" t="s">
        <v>248</v>
      </c>
      <c r="B69" s="1030"/>
      <c r="C69" s="1030"/>
      <c r="D69" s="1030"/>
      <c r="E69" s="735">
        <v>41897</v>
      </c>
      <c r="F69" s="230" t="s">
        <v>782</v>
      </c>
      <c r="G69" s="717" t="s">
        <v>249</v>
      </c>
      <c r="H69" s="504">
        <f>IF(AN28=1,0,MAX((H45-AJ72),0))</f>
        <v>0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76</v>
      </c>
      <c r="AO69" s="1045">
        <v>41897</v>
      </c>
      <c r="AP69" s="1045"/>
      <c r="AQ69" s="1045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0.5" customHeight="1">
      <c r="A71" s="1018" t="s">
        <v>466</v>
      </c>
      <c r="B71" s="1018"/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V71" s="223"/>
      <c r="W71" s="223"/>
      <c r="X71" s="223"/>
      <c r="Y71" s="223"/>
      <c r="Z71" s="223"/>
      <c r="AA71" s="223"/>
      <c r="AB71" s="223"/>
      <c r="AC71" s="223"/>
      <c r="AJ71" s="214" t="s">
        <v>77</v>
      </c>
    </row>
    <row r="72" spans="1:38" s="214" customFormat="1" ht="15.75">
      <c r="A72" s="1030" t="s">
        <v>247</v>
      </c>
      <c r="B72" s="1030"/>
      <c r="C72" s="1030"/>
      <c r="D72" s="1030"/>
      <c r="E72" s="735">
        <v>42078</v>
      </c>
      <c r="F72" s="230" t="s">
        <v>782</v>
      </c>
      <c r="G72" s="717" t="s">
        <v>249</v>
      </c>
      <c r="H72" s="504" t="e">
        <f>IF(AN28=1,0,IF(AN27=365,H45/2,AN63))</f>
        <v>#VALUE!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1032">
        <v>0</v>
      </c>
      <c r="AK72" s="1033"/>
      <c r="AL72" s="1033"/>
    </row>
    <row r="73" spans="1:36" s="214" customFormat="1" ht="12" customHeight="1">
      <c r="A73" s="1018" t="s">
        <v>628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V73" s="223"/>
      <c r="W73" s="223"/>
      <c r="X73" s="223"/>
      <c r="Y73" s="223"/>
      <c r="Z73" s="223"/>
      <c r="AA73" s="223"/>
      <c r="AB73" s="223"/>
      <c r="AC73" s="223"/>
      <c r="AJ73" s="214" t="s">
        <v>193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909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629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618</v>
      </c>
      <c r="E79" s="230"/>
      <c r="F79" s="230"/>
      <c r="G79" s="242">
        <f>IF(alapadatok!D176="","",alapadatok!D176)</f>
      </c>
      <c r="H79" s="157" t="s">
        <v>910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3" customFormat="1" ht="17.25" customHeight="1">
      <c r="A80" s="1035" t="str">
        <f>AS80</f>
        <v>Más adóhatóságnál (állami, önkormányzati adóhatóságnál, vámhatóságnál, illetékhivatalnál) nincs tartozásom. </v>
      </c>
      <c r="B80" s="1035"/>
      <c r="C80" s="1035"/>
      <c r="D80" s="1035"/>
      <c r="E80" s="1035"/>
      <c r="F80" s="1035"/>
      <c r="G80" s="1035"/>
      <c r="H80" s="1035"/>
      <c r="I80" s="1035"/>
      <c r="J80" s="1035"/>
      <c r="K80" s="1035"/>
      <c r="L80" s="1035"/>
      <c r="M80" s="1035"/>
      <c r="N80" s="1036"/>
      <c r="O80" s="455" t="e">
        <f>#REF!</f>
        <v>#REF!</v>
      </c>
      <c r="R80" s="453">
        <f>IF(G79="",0,1)</f>
        <v>0</v>
      </c>
      <c r="S80" s="453">
        <f>R79+R80</f>
        <v>1</v>
      </c>
      <c r="V80" s="454"/>
      <c r="W80" s="454"/>
      <c r="X80" s="454"/>
      <c r="Y80" s="454"/>
      <c r="Z80" s="454"/>
      <c r="AA80" s="454"/>
      <c r="AB80" s="454"/>
      <c r="AC80" s="454"/>
      <c r="AS80" s="453" t="s">
        <v>911</v>
      </c>
    </row>
    <row r="81" spans="1:39" s="74" customFormat="1" ht="15">
      <c r="A81" s="129" t="s">
        <v>630</v>
      </c>
      <c r="B81" s="80" t="s">
        <v>912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1038" t="s">
        <v>198</v>
      </c>
      <c r="C83" s="1038"/>
      <c r="D83" s="1038"/>
      <c r="E83" s="818">
        <v>2014</v>
      </c>
      <c r="F83" s="246"/>
      <c r="G83" s="247" t="s">
        <v>732</v>
      </c>
      <c r="H83" s="818">
        <v>5</v>
      </c>
      <c r="I83" s="81" t="s">
        <v>733</v>
      </c>
      <c r="L83" s="65"/>
      <c r="M83" s="65"/>
      <c r="N83" s="818">
        <v>31</v>
      </c>
      <c r="O83" s="65" t="s">
        <v>782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1</v>
      </c>
      <c r="AL83" s="146">
        <f>IF(N83="",0,1)</f>
        <v>1</v>
      </c>
      <c r="AM83" s="146">
        <f>AI83+AJ83+AK83+AL83</f>
        <v>4</v>
      </c>
    </row>
    <row r="84" spans="1:39" s="74" customFormat="1" ht="15">
      <c r="A84" s="65"/>
      <c r="B84" s="248" t="s">
        <v>913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1034"/>
      <c r="H85" s="1034"/>
      <c r="I85" s="1034"/>
      <c r="J85" s="1034"/>
      <c r="K85" s="1034"/>
      <c r="L85" s="1034"/>
      <c r="M85" s="1034"/>
      <c r="N85" s="1034"/>
      <c r="O85" s="1034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1027" t="s">
        <v>914</v>
      </c>
      <c r="H86" s="1027"/>
      <c r="I86" s="1027"/>
      <c r="J86" s="1027"/>
      <c r="K86" s="1027"/>
      <c r="L86" s="1027"/>
      <c r="M86" s="1027"/>
      <c r="N86" s="1027"/>
      <c r="O86" s="1027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18" t="s">
        <v>250</v>
      </c>
      <c r="B88" s="254"/>
      <c r="C88" s="65"/>
      <c r="D88" s="65"/>
      <c r="E88" s="255"/>
      <c r="F88" s="1026" t="s">
        <v>251</v>
      </c>
      <c r="G88" s="1026"/>
      <c r="H88" s="1026"/>
      <c r="I88" s="1026"/>
      <c r="J88" s="1026"/>
      <c r="K88" s="1026"/>
      <c r="L88" s="1026"/>
      <c r="M88" s="1026"/>
      <c r="N88" s="1026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9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1031"/>
      <c r="B90" s="1031"/>
      <c r="C90" s="1031"/>
      <c r="D90" s="1031"/>
      <c r="E90" s="1031"/>
      <c r="F90" s="1026" t="s">
        <v>10</v>
      </c>
      <c r="G90" s="1026"/>
      <c r="H90" s="1026"/>
      <c r="I90" s="1026"/>
      <c r="J90" s="1026"/>
      <c r="K90" s="1026"/>
      <c r="L90" s="1026"/>
      <c r="M90" s="1026"/>
      <c r="N90" s="1026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11</v>
      </c>
      <c r="B92" s="254"/>
      <c r="C92" s="65"/>
      <c r="D92" s="65"/>
      <c r="E92" s="258"/>
      <c r="F92" s="1026" t="s">
        <v>12</v>
      </c>
      <c r="G92" s="1026"/>
      <c r="H92" s="1026"/>
      <c r="I92" s="1026"/>
      <c r="J92" s="1026"/>
      <c r="K92" s="1026"/>
      <c r="L92" s="1026"/>
      <c r="M92" s="1026"/>
      <c r="N92" s="1026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13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0</v>
      </c>
      <c r="B97" s="252">
        <f>IF(AM83=4,"","Töltse ki a dátumot!")</f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49" t="s">
        <v>918</v>
      </c>
      <c r="Q99" s="157">
        <f>Q37+Q29</f>
        <v>0</v>
      </c>
    </row>
    <row r="100" spans="1:11" ht="15.75">
      <c r="A100" s="251">
        <f>SUM(A86:A99)</f>
        <v>0</v>
      </c>
      <c r="B100" s="251"/>
      <c r="C100" s="259" t="str">
        <f>IF(A100=0,"E L L E N Ő R Z Ö T T","H I B Á S")</f>
        <v>E L L E N Ő R Z Ö T T</v>
      </c>
      <c r="D100" s="251"/>
      <c r="G100" s="260" t="str">
        <f>'1. oldal'!M138</f>
        <v> VAN HIBÁS LAP !</v>
      </c>
      <c r="K100" s="156">
        <f>IF(C100="E L L E N Ő R Z Ö T T",0,1)</f>
        <v>0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7">
    <mergeCell ref="Z28:AC28"/>
    <mergeCell ref="AD28:AG28"/>
    <mergeCell ref="AO69:AQ69"/>
    <mergeCell ref="AD31:AG31"/>
    <mergeCell ref="AD29:AG29"/>
    <mergeCell ref="AD30:AG30"/>
    <mergeCell ref="G85:O85"/>
    <mergeCell ref="A80:N80"/>
    <mergeCell ref="R28:U28"/>
    <mergeCell ref="V28:Y28"/>
    <mergeCell ref="B83:D83"/>
    <mergeCell ref="B46:G46"/>
    <mergeCell ref="E49:G49"/>
    <mergeCell ref="E48:G48"/>
    <mergeCell ref="B47:G47"/>
    <mergeCell ref="B53:G53"/>
    <mergeCell ref="AJ72:AL72"/>
    <mergeCell ref="I51:O51"/>
    <mergeCell ref="E58:G58"/>
    <mergeCell ref="E59:G59"/>
    <mergeCell ref="B52:G52"/>
    <mergeCell ref="B51:G51"/>
    <mergeCell ref="A72:D72"/>
    <mergeCell ref="F92:N92"/>
    <mergeCell ref="G86:O86"/>
    <mergeCell ref="F88:N88"/>
    <mergeCell ref="E60:G60"/>
    <mergeCell ref="B63:G63"/>
    <mergeCell ref="A65:D65"/>
    <mergeCell ref="A73:O73"/>
    <mergeCell ref="A69:D69"/>
    <mergeCell ref="A90:E90"/>
    <mergeCell ref="F90:N90"/>
    <mergeCell ref="E33:G33"/>
    <mergeCell ref="B28:G28"/>
    <mergeCell ref="B29:G29"/>
    <mergeCell ref="B26:G26"/>
    <mergeCell ref="B27:G27"/>
    <mergeCell ref="E32:G32"/>
    <mergeCell ref="E31:G31"/>
    <mergeCell ref="E30:G30"/>
    <mergeCell ref="B43:G43"/>
    <mergeCell ref="A71:O71"/>
    <mergeCell ref="E54:G54"/>
    <mergeCell ref="I52:O52"/>
    <mergeCell ref="B45:G45"/>
    <mergeCell ref="B44:G44"/>
    <mergeCell ref="I53:O53"/>
    <mergeCell ref="E41:G41"/>
    <mergeCell ref="F36:G36"/>
    <mergeCell ref="E34:G34"/>
    <mergeCell ref="B42:G42"/>
    <mergeCell ref="B36:E36"/>
    <mergeCell ref="B35:G35"/>
    <mergeCell ref="E38:G38"/>
    <mergeCell ref="B37:G37"/>
    <mergeCell ref="E39:G39"/>
    <mergeCell ref="E40:G40"/>
    <mergeCell ref="B23:G23"/>
    <mergeCell ref="B24:G24"/>
    <mergeCell ref="B22:G22"/>
    <mergeCell ref="B17:G17"/>
    <mergeCell ref="B14:G14"/>
    <mergeCell ref="A15:G16"/>
    <mergeCell ref="B19:G19"/>
    <mergeCell ref="B18:G18"/>
    <mergeCell ref="I18:P18"/>
    <mergeCell ref="H15:H16"/>
    <mergeCell ref="B20:G20"/>
    <mergeCell ref="B21:G21"/>
    <mergeCell ref="I20:P20"/>
    <mergeCell ref="I15:O16"/>
    <mergeCell ref="B25:G25"/>
    <mergeCell ref="V21:Y21"/>
    <mergeCell ref="Z21:AC21"/>
    <mergeCell ref="R22:U22"/>
    <mergeCell ref="Z23:AC23"/>
    <mergeCell ref="R21:U21"/>
    <mergeCell ref="V22:Y22"/>
    <mergeCell ref="Z22:AC22"/>
    <mergeCell ref="V23:Y23"/>
    <mergeCell ref="R23:U23"/>
    <mergeCell ref="AD26:AG26"/>
    <mergeCell ref="AD27:AG27"/>
    <mergeCell ref="AD22:AG22"/>
    <mergeCell ref="AD21:AG21"/>
    <mergeCell ref="AD23:AG23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848</v>
      </c>
      <c r="B1" s="74" t="s">
        <v>14</v>
      </c>
    </row>
    <row r="2" ht="15" hidden="1">
      <c r="B2" s="74" t="s">
        <v>15</v>
      </c>
    </row>
    <row r="3" spans="2:16" ht="15" hidden="1">
      <c r="B3" s="1050" t="s">
        <v>16</v>
      </c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</row>
    <row r="4" spans="2:32" ht="15" hidden="1">
      <c r="B4" s="261" t="s">
        <v>17</v>
      </c>
      <c r="C4" s="1051">
        <f>IF(C32="","",C32)</f>
        <v>88</v>
      </c>
      <c r="D4" s="1051"/>
      <c r="E4" s="262" t="s">
        <v>610</v>
      </c>
      <c r="AF4" s="74">
        <f>IF(OR(C4&lt;0,C4=""),0,1)</f>
        <v>1</v>
      </c>
    </row>
    <row r="5" spans="2:32" ht="15" hidden="1">
      <c r="B5" s="261" t="s">
        <v>609</v>
      </c>
      <c r="C5" s="1051">
        <f>IF(C33="","",C33)</f>
        <v>88</v>
      </c>
      <c r="D5" s="1051"/>
      <c r="E5" s="262" t="s">
        <v>610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18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815</v>
      </c>
      <c r="B13" s="1052" t="s">
        <v>19</v>
      </c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</row>
    <row r="14" spans="1:32" ht="15.75">
      <c r="A14" s="266"/>
      <c r="B14" s="1048" t="s">
        <v>20</v>
      </c>
      <c r="C14" s="1048"/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8"/>
      <c r="P14" s="1048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49" t="s">
        <v>21</v>
      </c>
      <c r="C15" s="1049"/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817</v>
      </c>
      <c r="B17" s="1048" t="s">
        <v>22</v>
      </c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56"/>
      <c r="C18" s="1056"/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818</v>
      </c>
      <c r="B19" s="1055" t="s">
        <v>23</v>
      </c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55" t="s">
        <v>24</v>
      </c>
      <c r="C20" s="1055"/>
      <c r="D20" s="1055"/>
      <c r="E20" s="1055"/>
      <c r="F20" s="1055"/>
      <c r="G20" s="1055"/>
      <c r="H20" s="1055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54"/>
      <c r="I21" s="1054"/>
      <c r="J21" s="1054"/>
      <c r="K21" s="1054"/>
      <c r="L21" s="1054"/>
      <c r="M21" s="1054"/>
      <c r="N21" s="1054"/>
      <c r="O21" s="1054"/>
      <c r="P21" s="1054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711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820</v>
      </c>
      <c r="B23" s="1048" t="s">
        <v>25</v>
      </c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048"/>
      <c r="P23" s="1048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26</v>
      </c>
    </row>
    <row r="26" spans="2:30" ht="15" hidden="1">
      <c r="B26" s="74" t="s">
        <v>27</v>
      </c>
      <c r="P26" s="1053"/>
      <c r="Q26" s="1053"/>
      <c r="R26" s="1053"/>
      <c r="S26" s="1053"/>
      <c r="T26" s="1053"/>
      <c r="U26" s="1053"/>
      <c r="V26" s="1053"/>
      <c r="W26" s="1053"/>
      <c r="X26" s="1053"/>
      <c r="Y26" s="1053"/>
      <c r="Z26" s="1053"/>
      <c r="AA26" s="1053"/>
      <c r="AB26" s="1053"/>
      <c r="AC26" s="1053"/>
      <c r="AD26" s="1053"/>
    </row>
    <row r="27" spans="8:30" ht="15" hidden="1">
      <c r="H27" s="1054"/>
      <c r="I27" s="1054"/>
      <c r="J27" s="1054"/>
      <c r="K27" s="1054"/>
      <c r="L27" s="1054"/>
      <c r="M27" s="1054"/>
      <c r="N27" s="1054"/>
      <c r="O27" s="1054"/>
      <c r="P27" s="1054"/>
      <c r="AD27" s="262" t="s">
        <v>711</v>
      </c>
    </row>
    <row r="28" ht="15" hidden="1"/>
    <row r="29" spans="1:30" ht="15.75" hidden="1">
      <c r="A29" s="122" t="str">
        <f aca="true" t="shared" si="0" ref="A29:B33">IF(A1="","",A1)</f>
        <v>11.</v>
      </c>
      <c r="B29" s="1050" t="str">
        <f t="shared" si="0"/>
        <v>2004 valamint 2005 évben a Központi Statisztikai Hivatal "útmutató az intézményi </v>
      </c>
      <c r="C29" s="1050"/>
      <c r="D29" s="1050"/>
      <c r="E29" s="1050"/>
      <c r="F29" s="1050"/>
      <c r="G29" s="1050"/>
      <c r="H29" s="1050"/>
      <c r="I29" s="1050"/>
      <c r="J29" s="1050"/>
      <c r="K29" s="1050"/>
      <c r="L29" s="1050"/>
      <c r="M29" s="1050"/>
      <c r="N29" s="1050"/>
      <c r="O29" s="1050"/>
      <c r="P29" s="1050"/>
      <c r="Q29" s="1050"/>
      <c r="R29" s="1050"/>
      <c r="S29" s="1050"/>
      <c r="T29" s="1050"/>
      <c r="U29" s="1050"/>
      <c r="V29" s="1050"/>
      <c r="W29" s="1050"/>
      <c r="X29" s="1050"/>
      <c r="Y29" s="1050"/>
      <c r="Z29" s="1050"/>
      <c r="AA29" s="1050"/>
      <c r="AB29" s="1050"/>
      <c r="AC29" s="1050"/>
      <c r="AD29" s="1050"/>
    </row>
    <row r="30" spans="1:30" ht="15" hidden="1">
      <c r="A30" s="74">
        <f t="shared" si="0"/>
      </c>
      <c r="B30" s="1050" t="str">
        <f t="shared" si="0"/>
        <v>munkaügy-statisztikai kérdőívek kitöltéséhez" c. kiadvány 1999.01.01-én érvényes szabályai</v>
      </c>
      <c r="C30" s="1050">
        <f aca="true" t="shared" si="1" ref="C30:P30">IF(C2="","",C2)</f>
      </c>
      <c r="D30" s="1050">
        <f t="shared" si="1"/>
      </c>
      <c r="E30" s="1050">
        <f t="shared" si="1"/>
      </c>
      <c r="F30" s="1050">
        <f t="shared" si="1"/>
      </c>
      <c r="G30" s="1050">
        <f t="shared" si="1"/>
      </c>
      <c r="H30" s="1050">
        <f t="shared" si="1"/>
      </c>
      <c r="I30" s="1050">
        <f t="shared" si="1"/>
      </c>
      <c r="J30" s="1050">
        <f t="shared" si="1"/>
      </c>
      <c r="K30" s="1050">
        <f t="shared" si="1"/>
      </c>
      <c r="L30" s="1050">
        <f t="shared" si="1"/>
      </c>
      <c r="M30" s="1050">
        <f t="shared" si="1"/>
      </c>
      <c r="N30" s="1050">
        <f t="shared" si="1"/>
      </c>
      <c r="O30" s="1050">
        <f t="shared" si="1"/>
      </c>
      <c r="P30" s="1050">
        <f t="shared" si="1"/>
      </c>
      <c r="Q30" s="1050">
        <f aca="true" t="shared" si="2" ref="Q30:AD30">IF(Q2="","",Q2)</f>
      </c>
      <c r="R30" s="1050">
        <f t="shared" si="2"/>
      </c>
      <c r="S30" s="1050">
        <f t="shared" si="2"/>
      </c>
      <c r="T30" s="1050">
        <f t="shared" si="2"/>
      </c>
      <c r="U30" s="1050">
        <f t="shared" si="2"/>
      </c>
      <c r="V30" s="1050">
        <f t="shared" si="2"/>
      </c>
      <c r="W30" s="1050">
        <f t="shared" si="2"/>
      </c>
      <c r="X30" s="1050">
        <f t="shared" si="2"/>
      </c>
      <c r="Y30" s="1050">
        <f t="shared" si="2"/>
      </c>
      <c r="Z30" s="1050">
        <f t="shared" si="2"/>
      </c>
      <c r="AA30" s="1050">
        <f t="shared" si="2"/>
      </c>
      <c r="AB30" s="1050">
        <f t="shared" si="2"/>
      </c>
      <c r="AC30" s="1050">
        <f t="shared" si="2"/>
      </c>
      <c r="AD30" s="1050">
        <f t="shared" si="2"/>
      </c>
    </row>
    <row r="31" spans="1:30" ht="15" hidden="1">
      <c r="A31" s="74">
        <f t="shared" si="0"/>
      </c>
      <c r="B31" s="1050" t="str">
        <f t="shared" si="0"/>
        <v>alapján kiszámított átlagos statisztikai állományi létszám (Kötelező):</v>
      </c>
      <c r="C31" s="1050">
        <f aca="true" t="shared" si="3" ref="C31:P31">IF(C3="","",C3)</f>
      </c>
      <c r="D31" s="1050">
        <f t="shared" si="3"/>
      </c>
      <c r="E31" s="1050">
        <f t="shared" si="3"/>
      </c>
      <c r="F31" s="1050">
        <f t="shared" si="3"/>
      </c>
      <c r="G31" s="1050">
        <f t="shared" si="3"/>
      </c>
      <c r="H31" s="1050">
        <f t="shared" si="3"/>
      </c>
      <c r="I31" s="1050">
        <f t="shared" si="3"/>
      </c>
      <c r="J31" s="1050">
        <f t="shared" si="3"/>
      </c>
      <c r="K31" s="1050">
        <f t="shared" si="3"/>
      </c>
      <c r="L31" s="1050">
        <f t="shared" si="3"/>
      </c>
      <c r="M31" s="1050">
        <f t="shared" si="3"/>
      </c>
      <c r="N31" s="1050">
        <f t="shared" si="3"/>
      </c>
      <c r="O31" s="1050">
        <f t="shared" si="3"/>
      </c>
      <c r="P31" s="1050">
        <f t="shared" si="3"/>
      </c>
      <c r="Q31" s="1050">
        <f aca="true" t="shared" si="4" ref="Q31:AD31">IF(Q3="","",Q3)</f>
      </c>
      <c r="R31" s="1050">
        <f t="shared" si="4"/>
      </c>
      <c r="S31" s="1050">
        <f t="shared" si="4"/>
      </c>
      <c r="T31" s="1050">
        <f t="shared" si="4"/>
      </c>
      <c r="U31" s="1050">
        <f t="shared" si="4"/>
      </c>
      <c r="V31" s="1050">
        <f t="shared" si="4"/>
      </c>
      <c r="W31" s="1050">
        <f t="shared" si="4"/>
      </c>
      <c r="X31" s="1050">
        <f t="shared" si="4"/>
      </c>
      <c r="Y31" s="1050">
        <f t="shared" si="4"/>
      </c>
      <c r="Z31" s="1050">
        <f t="shared" si="4"/>
      </c>
      <c r="AA31" s="1050">
        <f t="shared" si="4"/>
      </c>
      <c r="AB31" s="1050">
        <f t="shared" si="4"/>
      </c>
      <c r="AC31" s="1050">
        <f t="shared" si="4"/>
      </c>
      <c r="AD31" s="1050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57">
        <f>IF(alapadatok!I161="","",alapadatok!I161)</f>
        <v>88</v>
      </c>
      <c r="D32" s="1057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57">
        <f>IF(alapadatok!I162="","",alapadatok!I162)</f>
        <v>88</v>
      </c>
      <c r="D33" s="1057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58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1058"/>
      <c r="V36" s="1058"/>
      <c r="W36" s="1058"/>
      <c r="X36" s="1058"/>
      <c r="Y36" s="1058"/>
      <c r="Z36" s="1058"/>
      <c r="AA36" s="1058"/>
      <c r="AB36" s="1058"/>
      <c r="AC36" s="1058"/>
      <c r="AD36" s="1058"/>
    </row>
    <row r="37" spans="1:30" ht="15">
      <c r="A37" s="263"/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60"/>
      <c r="AC37" s="1060"/>
      <c r="AD37" s="1060"/>
    </row>
    <row r="38" spans="1:30" ht="15">
      <c r="A38" s="144"/>
      <c r="B38" s="1061" t="s">
        <v>28</v>
      </c>
      <c r="C38" s="1061"/>
      <c r="D38" s="1061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1061"/>
      <c r="P38" s="1061"/>
      <c r="Q38" s="1061"/>
      <c r="R38" s="1061"/>
      <c r="S38" s="1061"/>
      <c r="T38" s="1061"/>
      <c r="U38" s="1061"/>
      <c r="V38" s="1061"/>
      <c r="W38" s="1061"/>
      <c r="X38" s="1061"/>
      <c r="Y38" s="1061"/>
      <c r="Z38" s="1061"/>
      <c r="AA38" s="1061"/>
      <c r="AB38" s="1061"/>
      <c r="AC38" s="1061"/>
      <c r="AD38" s="1061"/>
    </row>
    <row r="39" spans="1:30" ht="15">
      <c r="A39" s="144"/>
      <c r="B39" s="65" t="s">
        <v>29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31</v>
      </c>
    </row>
    <row r="49" ht="15">
      <c r="B49" s="278"/>
    </row>
    <row r="50" spans="1:30" ht="15">
      <c r="A50" s="263"/>
      <c r="B50" s="140" t="s">
        <v>32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33</v>
      </c>
      <c r="C51" s="65"/>
      <c r="D51" s="1062"/>
      <c r="E51" s="1062"/>
      <c r="F51" s="1062"/>
      <c r="G51" s="1062"/>
      <c r="H51" s="1062"/>
      <c r="I51" s="1062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34</v>
      </c>
      <c r="C52" s="65"/>
      <c r="D52" s="65"/>
      <c r="E52" s="1063"/>
      <c r="F52" s="1063"/>
      <c r="G52" s="1063"/>
      <c r="H52" s="1063"/>
      <c r="I52" s="1063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35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36</v>
      </c>
      <c r="C55" s="280"/>
      <c r="D55" s="81" t="s">
        <v>732</v>
      </c>
      <c r="E55" s="280"/>
      <c r="F55" s="81" t="s">
        <v>733</v>
      </c>
      <c r="G55" s="280"/>
      <c r="H55" s="65" t="s">
        <v>782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37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59"/>
      <c r="H57" s="1059"/>
      <c r="I57" s="1059"/>
      <c r="J57" s="1059"/>
      <c r="K57" s="1059"/>
      <c r="L57" s="1059"/>
      <c r="M57" s="1059"/>
      <c r="N57" s="1059"/>
      <c r="O57" s="1059"/>
      <c r="P57" s="1059"/>
      <c r="Q57" s="1059"/>
      <c r="R57" s="1059"/>
      <c r="S57" s="1059"/>
      <c r="T57" s="1059"/>
      <c r="U57" s="1059"/>
      <c r="V57" s="1059"/>
      <c r="W57" s="1059"/>
      <c r="X57" s="1059"/>
      <c r="Y57" s="1059"/>
      <c r="Z57" s="1059"/>
      <c r="AA57" s="1059"/>
      <c r="AB57" s="1059"/>
      <c r="AC57" s="1059"/>
      <c r="AD57" s="1059"/>
    </row>
    <row r="58" spans="1:30" ht="15">
      <c r="A58" s="144"/>
      <c r="B58" s="65"/>
      <c r="C58" s="65"/>
      <c r="D58" s="65"/>
      <c r="E58" s="65"/>
      <c r="F58" s="65"/>
      <c r="G58" s="65" t="s">
        <v>38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0</v>
      </c>
      <c r="B61" s="107">
        <f>IF('2. oldal'!A100=0,"","  Hibás az előző oldal!")</f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>
        <f t="shared" si="11"/>
        <v>0</v>
      </c>
      <c r="B62" s="153">
        <f>IF(AND((AF24&gt;0),(NOT(OR((AF14=1),('1. oldal'!O68="X"))))),"  Hiba: Ha túlfizetését akár részben is visszakéri, nyilatkoznia kell tartozásairól!","")</f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0</v>
      </c>
      <c r="B64" s="282">
        <f>IF('2. oldal'!AM83=4,"","  Hiba: Helységnév, dátum kitöltése kötelező!")</f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str">
        <f>'1. oldal'!M138</f>
        <v> VAN HIBÁS LAP !</v>
      </c>
      <c r="AD68" s="156">
        <f>IF(B68=" E L L E N Ő R Z Ö T T",0,1)</f>
        <v>0</v>
      </c>
    </row>
  </sheetData>
  <sheetProtection/>
  <mergeCells count="25">
    <mergeCell ref="G57:AD57"/>
    <mergeCell ref="B37:AD37"/>
    <mergeCell ref="B38:AD38"/>
    <mergeCell ref="D51:I51"/>
    <mergeCell ref="E52:I52"/>
    <mergeCell ref="B30:AD30"/>
    <mergeCell ref="C33:D33"/>
    <mergeCell ref="B36:AD36"/>
    <mergeCell ref="B31:AD31"/>
    <mergeCell ref="C32:D32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B14:P14"/>
    <mergeCell ref="B15:AD15"/>
    <mergeCell ref="B3:P3"/>
    <mergeCell ref="C4:D4"/>
    <mergeCell ref="C5:D5"/>
    <mergeCell ref="B13:AD13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"/>
  <dimension ref="A1:Y48"/>
  <sheetViews>
    <sheetView showGridLines="0" view="pageBreakPreview" zoomScaleSheetLayoutView="100" zoomScalePageLayoutView="0" workbookViewId="0" topLeftCell="A12">
      <selection activeCell="B21" sqref="B21:E21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0" customFormat="1" ht="16.5">
      <c r="A1" s="1074" t="s">
        <v>835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</row>
    <row r="2" spans="1:13" ht="4.5" customHeigh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ht="6.75" customHeight="1"/>
    <row r="4" ht="15" hidden="1"/>
    <row r="5" spans="1:13" ht="15.75" customHeight="1">
      <c r="A5" s="284">
        <f>'1. oldal'!AB11</f>
        <v>2013</v>
      </c>
      <c r="B5" s="285" t="s">
        <v>836</v>
      </c>
      <c r="C5" s="461"/>
      <c r="D5" s="286" t="str">
        <f>'1. oldal'!K14</f>
        <v>Szabadszállás</v>
      </c>
      <c r="E5" s="461" t="s">
        <v>834</v>
      </c>
      <c r="F5" s="461"/>
      <c r="G5" s="461"/>
      <c r="H5" s="461"/>
      <c r="I5" s="461"/>
      <c r="J5" s="461"/>
      <c r="K5" s="461"/>
      <c r="L5" s="461"/>
      <c r="M5" s="462"/>
    </row>
    <row r="6" spans="1:13" ht="14.25">
      <c r="A6" s="1079" t="s">
        <v>833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</row>
    <row r="7" spans="1:13" ht="14.25">
      <c r="A7" s="1079" t="s">
        <v>43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</row>
    <row r="8" spans="1:13" ht="14.25">
      <c r="A8" s="1075" t="s">
        <v>39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</row>
    <row r="9" spans="1:13" ht="14.25">
      <c r="A9" s="1075"/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</row>
    <row r="10" spans="1:13" ht="14.25">
      <c r="A10" s="1076" t="s">
        <v>44</v>
      </c>
      <c r="B10" s="1076"/>
      <c r="C10" s="1076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</row>
    <row r="11" spans="1:13" ht="14.25">
      <c r="A11" s="1068" t="s">
        <v>45</v>
      </c>
      <c r="B11" s="1068"/>
      <c r="C11" s="1068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69">
        <f>'1. oldal'!K74</f>
        <v>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</row>
    <row r="13" spans="1:13" ht="15.75">
      <c r="A13" s="1068" t="s">
        <v>778</v>
      </c>
      <c r="B13" s="1068"/>
      <c r="C13" s="1071">
        <f>IF('1. oldal'!T79="","",'1. oldal'!T79)</f>
        <v>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</row>
    <row r="14" spans="1:13" ht="14.25">
      <c r="A14" s="1072" t="s">
        <v>46</v>
      </c>
      <c r="B14" s="1072"/>
      <c r="C14" s="1072"/>
      <c r="D14" s="1072"/>
      <c r="E14" s="1073">
        <f>IF('1. oldal'!K79="","",'1. oldal'!K79)</f>
      </c>
      <c r="F14" s="1073"/>
      <c r="G14" s="1073"/>
      <c r="H14" s="1073"/>
      <c r="I14" s="1073"/>
      <c r="J14" s="1073"/>
      <c r="K14" s="1073"/>
      <c r="L14" s="1073"/>
      <c r="M14" s="1073"/>
    </row>
    <row r="15" spans="1:14" ht="15" thickBot="1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  <c r="N15" s="296">
        <f>IF('A.1- LAP'!J20+'A.1- LAP'!J29+'A.1- LAP'!J32&gt;0," Normál adózóná ez a mező NULLA legyen.","")</f>
      </c>
    </row>
    <row r="16" spans="1:23" ht="30" customHeight="1" thickBot="1">
      <c r="A16" s="1067" t="s">
        <v>47</v>
      </c>
      <c r="B16" s="1067"/>
      <c r="C16" s="1067"/>
      <c r="D16" s="1067"/>
      <c r="E16" s="1067"/>
      <c r="J16" s="383" t="s">
        <v>48</v>
      </c>
      <c r="K16" s="1064" t="s">
        <v>730</v>
      </c>
      <c r="L16" s="1064"/>
      <c r="M16" s="1064"/>
      <c r="N16" s="876">
        <v>0</v>
      </c>
      <c r="O16" s="296" t="s">
        <v>296</v>
      </c>
      <c r="W16" s="296"/>
    </row>
    <row r="17" spans="1:24" ht="31.5" customHeight="1">
      <c r="A17" s="291" t="s">
        <v>815</v>
      </c>
      <c r="B17" s="1065" t="s">
        <v>49</v>
      </c>
      <c r="C17" s="1065"/>
      <c r="D17" s="1065"/>
      <c r="E17" s="1065"/>
      <c r="F17" s="140"/>
      <c r="G17" s="140"/>
      <c r="H17" s="140"/>
      <c r="I17" s="140"/>
      <c r="J17" s="384">
        <f>J18-J19-J20-J21-J22</f>
        <v>0</v>
      </c>
      <c r="K17" s="1066"/>
      <c r="L17" s="1066"/>
      <c r="M17" s="1066"/>
      <c r="P17" s="243">
        <f>IF(J17&lt;0,"Nem lehet negatív!","")</f>
      </c>
      <c r="Q17" s="243"/>
      <c r="R17" s="243"/>
      <c r="S17" s="243">
        <f aca="true" t="shared" si="0" ref="S17:S22">IF(P17="",0,1)</f>
        <v>0</v>
      </c>
      <c r="T17" s="146">
        <f>IF('1. oldal'!C101="",0,5)</f>
        <v>0</v>
      </c>
      <c r="U17" s="146">
        <f>IF(J17&gt;8000000,1,0)</f>
        <v>0</v>
      </c>
      <c r="V17" s="877">
        <f>IF(T17+U17=6,1,0)</f>
        <v>0</v>
      </c>
      <c r="W17" s="146"/>
      <c r="X17" s="146"/>
    </row>
    <row r="18" spans="1:25" ht="27" customHeight="1">
      <c r="A18" s="293" t="s">
        <v>817</v>
      </c>
      <c r="B18" s="1084" t="s">
        <v>252</v>
      </c>
      <c r="C18" s="1084"/>
      <c r="D18" s="1084"/>
      <c r="E18" s="1085"/>
      <c r="F18" s="294"/>
      <c r="G18" s="294"/>
      <c r="H18" s="294"/>
      <c r="I18" s="294"/>
      <c r="J18" s="881">
        <f>T18+N16</f>
        <v>0</v>
      </c>
      <c r="K18" s="1086">
        <f>IF('1. oldal'!C112="X","EVA alap","")</f>
      </c>
      <c r="L18" s="1086"/>
      <c r="M18" s="1086"/>
      <c r="N18" s="295">
        <f>IF('x2_oldal'!P28=1,"9111. Sor = átalányadó alapja","")</f>
      </c>
      <c r="P18" s="296">
        <f aca="true" t="shared" si="1" ref="P18:P23">IF(J18=ROUND((J18),0),"","Csak egész számot írhat be!")</f>
      </c>
      <c r="Q18" s="65"/>
      <c r="R18" s="65"/>
      <c r="S18" s="65">
        <f t="shared" si="0"/>
        <v>0</v>
      </c>
      <c r="T18" s="878">
        <f>'A.1- LAP'!J24+'A.1- LAP'!J29+'A.1- LAP'!J32+'A.1- LAP'!J35</f>
        <v>0</v>
      </c>
      <c r="U18" s="879" t="s">
        <v>297</v>
      </c>
      <c r="V18" s="879"/>
      <c r="W18" s="879"/>
      <c r="X18" s="879"/>
      <c r="Y18" s="879"/>
    </row>
    <row r="19" spans="1:19" ht="31.5" customHeight="1">
      <c r="A19" s="291" t="s">
        <v>818</v>
      </c>
      <c r="B19" s="1087" t="s">
        <v>116</v>
      </c>
      <c r="C19" s="1087"/>
      <c r="D19" s="1087"/>
      <c r="E19" s="1087"/>
      <c r="F19" s="140"/>
      <c r="G19" s="140"/>
      <c r="H19" s="140"/>
      <c r="I19" s="140"/>
      <c r="J19" s="851">
        <v>0</v>
      </c>
      <c r="K19" s="1066"/>
      <c r="L19" s="1066"/>
      <c r="M19" s="1066"/>
      <c r="N19" s="147">
        <f>IF(N18="","","Árbevétel:")</f>
      </c>
      <c r="O19" s="297"/>
      <c r="P19" s="296">
        <f t="shared" si="1"/>
      </c>
      <c r="Q19" s="65"/>
      <c r="R19" s="65"/>
      <c r="S19" s="65">
        <f t="shared" si="0"/>
        <v>0</v>
      </c>
    </row>
    <row r="20" spans="1:19" ht="30" customHeight="1">
      <c r="A20" s="298" t="s">
        <v>820</v>
      </c>
      <c r="B20" s="1080" t="s">
        <v>50</v>
      </c>
      <c r="C20" s="1080"/>
      <c r="D20" s="1080"/>
      <c r="E20" s="1080"/>
      <c r="F20" s="294"/>
      <c r="G20" s="294"/>
      <c r="H20" s="294"/>
      <c r="I20" s="294"/>
      <c r="J20" s="851">
        <v>0</v>
      </c>
      <c r="K20" s="1066"/>
      <c r="L20" s="1066"/>
      <c r="M20" s="1066"/>
      <c r="O20" s="299">
        <f>IF(N18="",O19*0.8,"")</f>
        <v>0</v>
      </c>
      <c r="P20" s="296">
        <f t="shared" si="1"/>
      </c>
      <c r="Q20" s="65"/>
      <c r="R20" s="65"/>
      <c r="S20" s="65">
        <f t="shared" si="0"/>
        <v>0</v>
      </c>
    </row>
    <row r="21" spans="1:19" ht="30.75" customHeight="1">
      <c r="A21" s="300" t="s">
        <v>822</v>
      </c>
      <c r="B21" s="1080" t="s">
        <v>51</v>
      </c>
      <c r="C21" s="1080"/>
      <c r="D21" s="1080"/>
      <c r="E21" s="1080"/>
      <c r="F21" s="65"/>
      <c r="G21" s="65"/>
      <c r="H21" s="65"/>
      <c r="I21" s="65"/>
      <c r="J21" s="851">
        <v>0</v>
      </c>
      <c r="K21" s="1066"/>
      <c r="L21" s="1066"/>
      <c r="M21" s="1066"/>
      <c r="P21" s="296">
        <f t="shared" si="1"/>
      </c>
      <c r="Q21" s="65"/>
      <c r="R21" s="65"/>
      <c r="S21" s="65">
        <f t="shared" si="0"/>
        <v>0</v>
      </c>
    </row>
    <row r="22" spans="1:19" ht="15">
      <c r="A22" s="300" t="s">
        <v>840</v>
      </c>
      <c r="B22" s="1080" t="s">
        <v>54</v>
      </c>
      <c r="C22" s="1080"/>
      <c r="D22" s="1080"/>
      <c r="E22" s="1080"/>
      <c r="F22" s="65"/>
      <c r="G22" s="65"/>
      <c r="H22" s="65"/>
      <c r="I22" s="65"/>
      <c r="J22" s="851">
        <v>0</v>
      </c>
      <c r="K22" s="1066"/>
      <c r="L22" s="1066"/>
      <c r="M22" s="1066"/>
      <c r="P22" s="296">
        <f t="shared" si="1"/>
      </c>
      <c r="Q22" s="65"/>
      <c r="R22" s="65"/>
      <c r="S22" s="65">
        <f t="shared" si="0"/>
        <v>0</v>
      </c>
    </row>
    <row r="23" spans="1:19" ht="15" hidden="1">
      <c r="A23" s="300"/>
      <c r="B23" s="1080"/>
      <c r="C23" s="1080"/>
      <c r="D23" s="1080"/>
      <c r="E23" s="1080"/>
      <c r="F23" s="65"/>
      <c r="G23" s="65"/>
      <c r="H23" s="65"/>
      <c r="I23" s="65"/>
      <c r="J23" s="301"/>
      <c r="K23" s="1083"/>
      <c r="L23" s="1083"/>
      <c r="M23" s="1083"/>
      <c r="P23" s="296">
        <f t="shared" si="1"/>
      </c>
      <c r="Q23" s="65"/>
      <c r="R23" s="65"/>
      <c r="S23" s="65">
        <f>IF(P23="",0,1)</f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81" t="str">
        <f>IF('2. oldal'!B83="","",'2. oldal'!B83)</f>
        <v>Szabadszállás</v>
      </c>
      <c r="B29" s="1081"/>
      <c r="C29" s="1081"/>
      <c r="D29" s="245">
        <f>IF('2. oldal'!E83="","",'2. oldal'!E83)</f>
        <v>2014</v>
      </c>
      <c r="E29" s="304" t="s">
        <v>732</v>
      </c>
      <c r="F29" s="304"/>
      <c r="G29" s="304"/>
      <c r="H29" s="304"/>
      <c r="I29" s="304"/>
      <c r="J29" s="245">
        <f>IF('2. oldal'!H83="","",'2. oldal'!H83)</f>
        <v>5</v>
      </c>
      <c r="K29" s="304" t="s">
        <v>733</v>
      </c>
      <c r="L29" s="245">
        <f>IF('2. oldal'!N83="","",'2. oldal'!N83)</f>
        <v>31</v>
      </c>
      <c r="M29" s="74" t="s">
        <v>782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82" t="s">
        <v>55</v>
      </c>
      <c r="E33" s="1082"/>
      <c r="F33" s="1082"/>
      <c r="G33" s="1082"/>
      <c r="H33" s="1082"/>
      <c r="I33" s="1082"/>
      <c r="J33" s="1082"/>
      <c r="K33" s="1082"/>
      <c r="L33" s="1082"/>
      <c r="M33" s="1082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2">
    <mergeCell ref="B18:E18"/>
    <mergeCell ref="K18:M18"/>
    <mergeCell ref="B20:E20"/>
    <mergeCell ref="K20:M20"/>
    <mergeCell ref="B19:E19"/>
    <mergeCell ref="K19:M19"/>
    <mergeCell ref="B21:E21"/>
    <mergeCell ref="K21:M21"/>
    <mergeCell ref="A29:C29"/>
    <mergeCell ref="D33:M33"/>
    <mergeCell ref="B22:E22"/>
    <mergeCell ref="K22:M22"/>
    <mergeCell ref="B23:E23"/>
    <mergeCell ref="K23:M23"/>
    <mergeCell ref="A14:D14"/>
    <mergeCell ref="E14:M14"/>
    <mergeCell ref="A1:M1"/>
    <mergeCell ref="A9:M9"/>
    <mergeCell ref="A10:C10"/>
    <mergeCell ref="D10:M10"/>
    <mergeCell ref="A2:M2"/>
    <mergeCell ref="A6:M6"/>
    <mergeCell ref="A7:M7"/>
    <mergeCell ref="A8:M8"/>
    <mergeCell ref="A11:C11"/>
    <mergeCell ref="A12:M12"/>
    <mergeCell ref="A13:B13"/>
    <mergeCell ref="C13:M13"/>
    <mergeCell ref="K16:M16"/>
    <mergeCell ref="B17:E17"/>
    <mergeCell ref="K17:M17"/>
    <mergeCell ref="A16:E16"/>
  </mergeCells>
  <printOptions/>
  <pageMargins left="0.75" right="0.75" top="1" bottom="0.15972222222222224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DoczyA</cp:lastModifiedBy>
  <cp:lastPrinted>2014-04-11T07:57:34Z</cp:lastPrinted>
  <dcterms:created xsi:type="dcterms:W3CDTF">2009-12-14T09:18:04Z</dcterms:created>
  <dcterms:modified xsi:type="dcterms:W3CDTF">2014-04-17T07:29:11Z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